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João\Desktop\"/>
    </mc:Choice>
  </mc:AlternateContent>
  <xr:revisionPtr revIDLastSave="0" documentId="13_ncr:1_{137954CA-794B-4F3C-BC75-DC228E130147}" xr6:coauthVersionLast="47" xr6:coauthVersionMax="47" xr10:uidLastSave="{00000000-0000-0000-0000-000000000000}"/>
  <bookViews>
    <workbookView xWindow="-108" yWindow="-108" windowWidth="23256" windowHeight="12576" firstSheet="4" activeTab="7" xr2:uid="{00000000-000D-0000-FFFF-FFFF00000000}"/>
  </bookViews>
  <sheets>
    <sheet name="Considerações" sheetId="1" r:id="rId1"/>
    <sheet name="Investimento" sheetId="2" r:id="rId2"/>
    <sheet name="Custos" sheetId="3" r:id="rId3"/>
    <sheet name="Faturamento" sheetId="4" r:id="rId4"/>
    <sheet name="Balanço Financeiro PESSIMISTA" sheetId="5" r:id="rId5"/>
    <sheet name="Balanço Financeiro REALISTA" sheetId="8" r:id="rId6"/>
    <sheet name="Balanço Financeiro OTIMISTA" sheetId="6" r:id="rId7"/>
    <sheet name="Conclusão" sheetId="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6" l="1"/>
  <c r="B8" i="6"/>
  <c r="E7" i="6"/>
  <c r="E8" i="6"/>
  <c r="E9" i="6"/>
  <c r="E10" i="6"/>
  <c r="E11" i="6"/>
  <c r="E12" i="6"/>
  <c r="E13" i="6"/>
  <c r="E14" i="6"/>
  <c r="E15" i="6"/>
  <c r="E6" i="6"/>
  <c r="E5" i="6"/>
  <c r="E4" i="6"/>
  <c r="B6" i="6"/>
  <c r="E16" i="8"/>
  <c r="B8" i="8"/>
  <c r="E16" i="5"/>
  <c r="B8" i="5"/>
  <c r="D17" i="4"/>
  <c r="D19" i="4" s="1"/>
  <c r="B6" i="8" s="1"/>
  <c r="C17" i="4"/>
  <c r="D16" i="4"/>
  <c r="D15" i="4"/>
  <c r="B16" i="4"/>
  <c r="B5" i="8"/>
  <c r="B4" i="8"/>
  <c r="H2" i="8" s="1"/>
  <c r="C27" i="4"/>
  <c r="B6" i="4"/>
  <c r="D6" i="4" s="1"/>
  <c r="D5" i="4"/>
  <c r="D26" i="4"/>
  <c r="D25" i="4"/>
  <c r="C7" i="4"/>
  <c r="B11" i="3"/>
  <c r="B9" i="2"/>
  <c r="B5" i="5" l="1"/>
  <c r="B16" i="2"/>
  <c r="E2" i="2" s="1"/>
  <c r="B5" i="6"/>
  <c r="D27" i="4"/>
  <c r="D7" i="4"/>
  <c r="E12" i="8" s="1"/>
  <c r="E15" i="8" l="1"/>
  <c r="H3" i="8" s="1"/>
  <c r="E13" i="8"/>
  <c r="E6" i="8"/>
  <c r="E4" i="8"/>
  <c r="E10" i="8"/>
  <c r="E9" i="8"/>
  <c r="E11" i="8"/>
  <c r="E8" i="8"/>
  <c r="E7" i="8"/>
  <c r="E5" i="8"/>
  <c r="E14" i="8"/>
  <c r="B29" i="4"/>
  <c r="B9" i="4"/>
  <c r="B6" i="5"/>
  <c r="E7" i="5" s="1"/>
  <c r="B4" i="6"/>
  <c r="B4" i="5"/>
  <c r="H7" i="8" l="1"/>
  <c r="J7" i="8" s="1"/>
  <c r="H5" i="8"/>
  <c r="J5" i="8" s="1"/>
  <c r="H6" i="8"/>
  <c r="J6" i="8" s="1"/>
  <c r="H4" i="8"/>
  <c r="J4" i="8" s="1"/>
  <c r="J3" i="8"/>
  <c r="K3" i="8" s="1"/>
  <c r="E13" i="5"/>
  <c r="E11" i="5"/>
  <c r="E10" i="5"/>
  <c r="E15" i="5"/>
  <c r="H7" i="5" s="1"/>
  <c r="J7" i="5" s="1"/>
  <c r="E6" i="5"/>
  <c r="E9" i="5"/>
  <c r="E4" i="5"/>
  <c r="E8" i="5"/>
  <c r="E14" i="5"/>
  <c r="E12" i="5"/>
  <c r="E5" i="5"/>
  <c r="H2" i="5"/>
  <c r="H2" i="6"/>
  <c r="H8" i="8" l="1" a="1"/>
  <c r="H8" i="8" s="1"/>
  <c r="H9" i="8" s="1"/>
  <c r="H10" i="8" a="1"/>
  <c r="H10" i="8" s="1"/>
  <c r="H11" i="8" s="1"/>
  <c r="H13" i="8"/>
  <c r="K4" i="8"/>
  <c r="K5" i="8" s="1"/>
  <c r="K6" i="8" s="1"/>
  <c r="K7" i="8" s="1"/>
  <c r="J9" i="8" s="1"/>
  <c r="H5" i="6"/>
  <c r="J5" i="6" s="1"/>
  <c r="H4" i="6"/>
  <c r="J4" i="6" s="1"/>
  <c r="H6" i="6"/>
  <c r="J6" i="6" s="1"/>
  <c r="H7" i="6"/>
  <c r="J7" i="6" s="1"/>
  <c r="H3" i="6"/>
  <c r="H5" i="5"/>
  <c r="J5" i="5" s="1"/>
  <c r="H3" i="5"/>
  <c r="H6" i="5"/>
  <c r="J6" i="5" s="1"/>
  <c r="H4" i="5"/>
  <c r="J4" i="5" s="1"/>
  <c r="J8" i="8" l="1"/>
  <c r="J10" i="8" s="1"/>
  <c r="H12" i="8" s="1"/>
  <c r="H13" i="6"/>
  <c r="H13" i="5"/>
  <c r="H10" i="5" a="1"/>
  <c r="H10" i="5" s="1"/>
  <c r="H11" i="5" s="1"/>
  <c r="H8" i="5" a="1"/>
  <c r="H8" i="5" s="1"/>
  <c r="H9" i="5" s="1"/>
  <c r="J3" i="5"/>
  <c r="K3" i="5" s="1"/>
  <c r="K4" i="5" s="1"/>
  <c r="K5" i="5" s="1"/>
  <c r="K6" i="5" s="1"/>
  <c r="K7" i="5" s="1"/>
  <c r="H10" i="6" a="1"/>
  <c r="H10" i="6" s="1"/>
  <c r="H11" i="6" s="1"/>
  <c r="H8" i="6" a="1"/>
  <c r="H8" i="6" s="1"/>
  <c r="H9" i="6" s="1"/>
  <c r="J3" i="6"/>
  <c r="K3" i="6" s="1"/>
  <c r="K4" i="6" l="1"/>
  <c r="J8" i="6"/>
  <c r="J9" i="5"/>
  <c r="J8" i="5"/>
  <c r="J10" i="5" l="1"/>
  <c r="H12" i="5" s="1"/>
  <c r="J9" i="6"/>
  <c r="J10" i="6" s="1"/>
  <c r="H12" i="6" s="1"/>
  <c r="K5" i="6"/>
  <c r="K6" i="6" s="1"/>
  <c r="K7" i="6" s="1"/>
</calcChain>
</file>

<file path=xl/sharedStrings.xml><?xml version="1.0" encoding="utf-8"?>
<sst xmlns="http://schemas.openxmlformats.org/spreadsheetml/2006/main" count="123" uniqueCount="61">
  <si>
    <t>INVESTIMENTO INICIAL</t>
  </si>
  <si>
    <t>INVESTIMENTO INICIAL TOTAL</t>
  </si>
  <si>
    <t>Discriminação</t>
  </si>
  <si>
    <t>Valor Total</t>
  </si>
  <si>
    <t>Equipamentos Eletrônicos</t>
  </si>
  <si>
    <t>Registro da Marca</t>
  </si>
  <si>
    <t>TOTAL</t>
  </si>
  <si>
    <t>CAPITAL DE GIRO</t>
  </si>
  <si>
    <t>Custo de 6 meses</t>
  </si>
  <si>
    <t>CUSTOS FIXOS</t>
  </si>
  <si>
    <t>Marketing</t>
  </si>
  <si>
    <t>Contador</t>
  </si>
  <si>
    <t>Licença de Software</t>
  </si>
  <si>
    <t>Pró-Labore</t>
  </si>
  <si>
    <t>CENÁRIO PESSIMISTA</t>
  </si>
  <si>
    <t>Número de cliente</t>
  </si>
  <si>
    <t>Total</t>
  </si>
  <si>
    <t>TOTAL FATURAMENTO PESSIMISTA</t>
  </si>
  <si>
    <t>CENÁRIO OTIMISTA</t>
  </si>
  <si>
    <t>TOTAL FATURAMENTO OTIMISTA</t>
  </si>
  <si>
    <t>BALANÇO FINANCENCEIRO</t>
  </si>
  <si>
    <t>MESES</t>
  </si>
  <si>
    <t>ANOS</t>
  </si>
  <si>
    <t>VP RECUPERADO</t>
  </si>
  <si>
    <t>VP ACUMULADO</t>
  </si>
  <si>
    <t>Valor</t>
  </si>
  <si>
    <t>R$ -</t>
  </si>
  <si>
    <t>Investimento Inicial</t>
  </si>
  <si>
    <t>Custos Fixos</t>
  </si>
  <si>
    <t>Lucro Cenário Pessimista</t>
  </si>
  <si>
    <t>Lucro Cenário Otimista</t>
  </si>
  <si>
    <t>TMA Selic</t>
  </si>
  <si>
    <t>VPL</t>
  </si>
  <si>
    <t>TMA Mensal</t>
  </si>
  <si>
    <t>VPLA</t>
  </si>
  <si>
    <t>IBC</t>
  </si>
  <si>
    <t>ROIA</t>
  </si>
  <si>
    <t>PAYBACK</t>
  </si>
  <si>
    <t>TIR</t>
  </si>
  <si>
    <t>VF</t>
  </si>
  <si>
    <t xml:space="preserve">BALANÇO FINANCENCEIRO </t>
  </si>
  <si>
    <t>Equipe do WebSite</t>
  </si>
  <si>
    <t>Equipe do Conteúdo</t>
  </si>
  <si>
    <t>Contabilidade</t>
  </si>
  <si>
    <t>Abertura CNPJ</t>
  </si>
  <si>
    <t>Hospedagem do Website</t>
  </si>
  <si>
    <t>Contas</t>
  </si>
  <si>
    <t>Vendas Mensais dos Cursos Online</t>
  </si>
  <si>
    <t>TechLearn</t>
  </si>
  <si>
    <t>A idéia é pagar inicialmente a equipe responsável pela criação do site e do conteúdo.</t>
  </si>
  <si>
    <t>Cada sócio (João, Lydia) terá um Pró-Labore de R$5000</t>
  </si>
  <si>
    <t>Funcionário</t>
  </si>
  <si>
    <t>Teremos 1 Funcionário</t>
  </si>
  <si>
    <t>Iremos tercerizar o Marketing e a Contabilidade</t>
  </si>
  <si>
    <t>Teremos 2 opções de serviço: assinatura de um conteúdo específico ou assinatura ilimitada dos conteúdos</t>
  </si>
  <si>
    <t>Assinatura mensal de conteúdo avulso</t>
  </si>
  <si>
    <t>Assinatura mensal de conteúdos ilimitados</t>
  </si>
  <si>
    <t>CENÁRIO REALISTA</t>
  </si>
  <si>
    <t>TOTAL FATURAMENTO REALISTA</t>
  </si>
  <si>
    <t>Lucro Cenário Realista</t>
  </si>
  <si>
    <t xml:space="preserve">Concluímos que com os dados analisados esse negócio seria um bom investimento,
visto que no cenário pessimista ele apresenta um Payback menor que 3 anos e num cenário otimista em menos de 1 ano o retorno financeiro
 já é apresentado. Além disso, a TIR calculada para o cenário otimista é significamente maior que a TMA, apresentando baixo risco no investimento.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</si>
</sst>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164" formatCode="[$R$ -416]#,##0.00"/>
    <numFmt numFmtId="165" formatCode="_-[$R$-416]\ * #,##0.00_-;\-[$R$-416]\ * #,##0.00_-;_-[$R$-416]\ * &quot;-&quot;??_-;_-@"/>
    <numFmt numFmtId="166" formatCode="0.000"/>
    <numFmt numFmtId="167" formatCode="&quot;R$&quot;\ #,##0.00"/>
  </numFmts>
  <fonts count="17" x14ac:knownFonts="1">
    <font>
      <sz val="10"/>
      <color rgb="FF000000"/>
      <name val="Arial"/>
      <scheme val="minor"/>
    </font>
    <font>
      <b/>
      <sz val="10"/>
      <color rgb="FFFFFFFF"/>
      <name val="Calibri"/>
    </font>
    <font>
      <sz val="10"/>
      <name val="Arial"/>
    </font>
    <font>
      <sz val="10"/>
      <color theme="1"/>
      <name val="Calibri"/>
    </font>
    <font>
      <sz val="10"/>
      <color rgb="FF000000"/>
      <name val="Calibri"/>
    </font>
    <font>
      <b/>
      <sz val="10"/>
      <color theme="0"/>
      <name val="Calibri"/>
    </font>
    <font>
      <b/>
      <sz val="10"/>
      <color theme="1"/>
      <name val="Calibri"/>
    </font>
    <font>
      <b/>
      <sz val="10"/>
      <color theme="0"/>
      <name val="Arial"/>
    </font>
    <font>
      <sz val="10"/>
      <color theme="1"/>
      <name val="Arial"/>
    </font>
    <font>
      <b/>
      <sz val="11"/>
      <color rgb="FFFFFFFF"/>
      <name val="Calibri"/>
    </font>
    <font>
      <sz val="11"/>
      <color rgb="FF000000"/>
      <name val="Calibri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b/>
      <sz val="11"/>
      <color rgb="FFFFFFFF"/>
      <name val="Calibri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45818E"/>
        <bgColor rgb="FF45818E"/>
      </patternFill>
    </fill>
    <fill>
      <patternFill patternType="solid">
        <fgColor rgb="FF6AA84F"/>
        <bgColor rgb="FF6AA84F"/>
      </patternFill>
    </fill>
    <fill>
      <patternFill patternType="solid">
        <fgColor theme="0"/>
        <bgColor theme="0"/>
      </patternFill>
    </fill>
    <fill>
      <patternFill patternType="solid">
        <fgColor rgb="FF990000"/>
        <bgColor rgb="FF990000"/>
      </patternFill>
    </fill>
    <fill>
      <patternFill patternType="solid">
        <fgColor rgb="FFB4E4E8"/>
        <bgColor rgb="FFB4E4E8"/>
      </patternFill>
    </fill>
    <fill>
      <patternFill patternType="solid">
        <fgColor rgb="FF00B0F0"/>
        <bgColor rgb="FF6AA84F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990000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0" xfId="0" applyFont="1"/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3" fillId="0" borderId="10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3" fillId="0" borderId="10" xfId="0" applyFont="1" applyBorder="1"/>
    <xf numFmtId="164" fontId="3" fillId="4" borderId="10" xfId="0" applyNumberFormat="1" applyFont="1" applyFill="1" applyBorder="1" applyAlignment="1">
      <alignment horizontal="center"/>
    </xf>
    <xf numFmtId="0" fontId="6" fillId="0" borderId="10" xfId="0" applyFont="1" applyBorder="1"/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9" xfId="0" applyFont="1" applyBorder="1"/>
    <xf numFmtId="164" fontId="3" fillId="0" borderId="0" xfId="0" applyNumberFormat="1" applyFont="1" applyAlignment="1">
      <alignment horizontal="center"/>
    </xf>
    <xf numFmtId="0" fontId="3" fillId="0" borderId="20" xfId="0" applyFont="1" applyBorder="1"/>
    <xf numFmtId="0" fontId="5" fillId="5" borderId="21" xfId="0" applyFont="1" applyFill="1" applyBorder="1"/>
    <xf numFmtId="0" fontId="1" fillId="3" borderId="15" xfId="0" applyFont="1" applyFill="1" applyBorder="1"/>
    <xf numFmtId="0" fontId="8" fillId="0" borderId="0" xfId="0" applyFont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5" fontId="11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0" fontId="9" fillId="5" borderId="10" xfId="0" applyFont="1" applyFill="1" applyBorder="1" applyAlignment="1">
      <alignment horizontal="left"/>
    </xf>
    <xf numFmtId="164" fontId="10" fillId="4" borderId="10" xfId="0" applyNumberFormat="1" applyFon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164" fontId="10" fillId="0" borderId="20" xfId="0" applyNumberFormat="1" applyFont="1" applyBorder="1" applyAlignment="1">
      <alignment horizontal="center"/>
    </xf>
    <xf numFmtId="9" fontId="10" fillId="0" borderId="10" xfId="0" applyNumberFormat="1" applyFont="1" applyBorder="1" applyAlignment="1">
      <alignment horizontal="center"/>
    </xf>
    <xf numFmtId="8" fontId="10" fillId="0" borderId="10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166" fontId="10" fillId="0" borderId="10" xfId="0" applyNumberFormat="1" applyFont="1" applyBorder="1" applyAlignment="1">
      <alignment horizontal="center"/>
    </xf>
    <xf numFmtId="0" fontId="8" fillId="4" borderId="15" xfId="0" applyFont="1" applyFill="1" applyBorder="1"/>
    <xf numFmtId="0" fontId="8" fillId="4" borderId="15" xfId="0" applyFont="1" applyFill="1" applyBorder="1" applyAlignment="1">
      <alignment horizontal="center"/>
    </xf>
    <xf numFmtId="0" fontId="12" fillId="0" borderId="0" xfId="0" applyFont="1"/>
    <xf numFmtId="9" fontId="8" fillId="4" borderId="15" xfId="0" applyNumberFormat="1" applyFont="1" applyFill="1" applyBorder="1"/>
    <xf numFmtId="10" fontId="8" fillId="4" borderId="15" xfId="0" applyNumberFormat="1" applyFont="1" applyFill="1" applyBorder="1"/>
    <xf numFmtId="0" fontId="1" fillId="3" borderId="10" xfId="0" applyFont="1" applyFill="1" applyBorder="1" applyAlignment="1">
      <alignment horizontal="center" vertical="center"/>
    </xf>
    <xf numFmtId="164" fontId="10" fillId="0" borderId="10" xfId="0" applyNumberFormat="1" applyFont="1" applyBorder="1"/>
    <xf numFmtId="165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/>
    </xf>
    <xf numFmtId="167" fontId="4" fillId="0" borderId="10" xfId="0" applyNumberFormat="1" applyFont="1" applyBorder="1" applyAlignment="1">
      <alignment horizontal="center"/>
    </xf>
    <xf numFmtId="9" fontId="10" fillId="0" borderId="28" xfId="0" applyNumberFormat="1" applyFont="1" applyBorder="1" applyAlignment="1">
      <alignment horizontal="center"/>
    </xf>
    <xf numFmtId="8" fontId="4" fillId="0" borderId="0" xfId="0" applyNumberFormat="1" applyFont="1"/>
    <xf numFmtId="0" fontId="4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0" borderId="18" xfId="0" applyFont="1" applyBorder="1"/>
    <xf numFmtId="164" fontId="2" fillId="0" borderId="22" xfId="0" applyNumberFormat="1" applyFont="1" applyBorder="1"/>
    <xf numFmtId="0" fontId="2" fillId="0" borderId="22" xfId="0" applyFont="1" applyBorder="1"/>
    <xf numFmtId="0" fontId="2" fillId="0" borderId="23" xfId="0" applyFont="1" applyBorder="1"/>
    <xf numFmtId="0" fontId="1" fillId="5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7" fillId="2" borderId="24" xfId="0" applyFont="1" applyFill="1" applyBorder="1" applyAlignment="1">
      <alignment horizontal="center" vertical="center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9" fillId="5" borderId="2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2" fillId="0" borderId="30" xfId="0" applyFont="1" applyBorder="1"/>
    <xf numFmtId="0" fontId="2" fillId="0" borderId="31" xfId="0" applyFont="1" applyBorder="1"/>
    <xf numFmtId="0" fontId="1" fillId="3" borderId="1" xfId="0" applyFont="1" applyFill="1" applyBorder="1" applyAlignment="1">
      <alignment horizontal="center" vertical="center"/>
    </xf>
    <xf numFmtId="0" fontId="2" fillId="0" borderId="33" xfId="0" applyFont="1" applyBorder="1"/>
    <xf numFmtId="0" fontId="2" fillId="0" borderId="34" xfId="0" applyFont="1" applyBorder="1"/>
    <xf numFmtId="0" fontId="0" fillId="0" borderId="0" xfId="0"/>
    <xf numFmtId="0" fontId="2" fillId="0" borderId="35" xfId="0" applyFont="1" applyBorder="1"/>
    <xf numFmtId="0" fontId="2" fillId="0" borderId="36" xfId="0" applyFont="1" applyBorder="1"/>
    <xf numFmtId="0" fontId="6" fillId="0" borderId="36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8" borderId="2" xfId="0" applyFont="1" applyFill="1" applyBorder="1"/>
    <xf numFmtId="0" fontId="2" fillId="8" borderId="3" xfId="0" applyFont="1" applyFill="1" applyBorder="1"/>
    <xf numFmtId="0" fontId="13" fillId="9" borderId="21" xfId="0" applyFont="1" applyFill="1" applyBorder="1"/>
    <xf numFmtId="0" fontId="14" fillId="0" borderId="36" xfId="0" applyFont="1" applyBorder="1" applyAlignment="1">
      <alignment horizontal="center"/>
    </xf>
    <xf numFmtId="167" fontId="14" fillId="0" borderId="36" xfId="0" applyNumberFormat="1" applyFont="1" applyBorder="1" applyAlignment="1">
      <alignment horizontal="center"/>
    </xf>
    <xf numFmtId="0" fontId="9" fillId="9" borderId="24" xfId="0" applyFont="1" applyFill="1" applyBorder="1" applyAlignment="1">
      <alignment horizontal="center" vertical="center"/>
    </xf>
    <xf numFmtId="0" fontId="2" fillId="8" borderId="25" xfId="0" applyFont="1" applyFill="1" applyBorder="1"/>
    <xf numFmtId="0" fontId="2" fillId="8" borderId="26" xfId="0" applyFont="1" applyFill="1" applyBorder="1"/>
    <xf numFmtId="0" fontId="2" fillId="8" borderId="27" xfId="0" applyFont="1" applyFill="1" applyBorder="1"/>
    <xf numFmtId="0" fontId="9" fillId="9" borderId="10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2" fillId="8" borderId="6" xfId="0" applyFont="1" applyFill="1" applyBorder="1"/>
    <xf numFmtId="0" fontId="15" fillId="9" borderId="10" xfId="0" applyFont="1" applyFill="1" applyBorder="1" applyAlignment="1">
      <alignment horizontal="left"/>
    </xf>
    <xf numFmtId="0" fontId="16" fillId="6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000"/>
  <sheetViews>
    <sheetView workbookViewId="0">
      <selection activeCell="A7" sqref="A7"/>
    </sheetView>
  </sheetViews>
  <sheetFormatPr defaultColWidth="12.6640625" defaultRowHeight="15" customHeight="1" x14ac:dyDescent="0.25"/>
  <cols>
    <col min="1" max="6" width="12.6640625" customWidth="1"/>
  </cols>
  <sheetData>
    <row r="1" spans="1:16" ht="15.75" customHeight="1" x14ac:dyDescent="0.3">
      <c r="A1" s="58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</row>
    <row r="2" spans="1:16" ht="15" customHeight="1" x14ac:dyDescent="0.3">
      <c r="A2" s="61" t="s">
        <v>49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7"/>
    </row>
    <row r="3" spans="1:16" ht="15.75" customHeight="1" x14ac:dyDescent="0.3">
      <c r="A3" s="62" t="s">
        <v>50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</row>
    <row r="4" spans="1:16" ht="15.75" customHeight="1" x14ac:dyDescent="0.3">
      <c r="A4" s="61" t="s">
        <v>52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7"/>
    </row>
    <row r="5" spans="1:16" ht="15.75" customHeight="1" x14ac:dyDescent="0.3">
      <c r="A5" s="63" t="s">
        <v>53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5"/>
    </row>
    <row r="6" spans="1:16" ht="15.75" customHeight="1" x14ac:dyDescent="0.3">
      <c r="A6" s="55" t="s">
        <v>54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7"/>
    </row>
    <row r="7" spans="1:16" ht="15.7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5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5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5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5.75" customHeight="1" x14ac:dyDescent="0.25"/>
    <row r="16" spans="1:16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A6:P6"/>
    <mergeCell ref="A1:P1"/>
    <mergeCell ref="A2:P2"/>
    <mergeCell ref="A3:P3"/>
    <mergeCell ref="A4:P4"/>
    <mergeCell ref="A5:P5"/>
  </mergeCell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998"/>
  <sheetViews>
    <sheetView workbookViewId="0">
      <selection activeCell="B6" sqref="B6"/>
    </sheetView>
  </sheetViews>
  <sheetFormatPr defaultColWidth="12.6640625" defaultRowHeight="15" customHeight="1" x14ac:dyDescent="0.25"/>
  <cols>
    <col min="1" max="1" width="32.109375" customWidth="1"/>
    <col min="2" max="2" width="18.21875" customWidth="1"/>
    <col min="3" max="4" width="12.6640625" customWidth="1"/>
    <col min="5" max="5" width="23.109375" customWidth="1"/>
    <col min="6" max="6" width="26.33203125" customWidth="1"/>
  </cols>
  <sheetData>
    <row r="1" spans="1:6" ht="15.75" customHeight="1" x14ac:dyDescent="0.3">
      <c r="A1" s="66" t="s">
        <v>0</v>
      </c>
      <c r="B1" s="60"/>
      <c r="C1" s="1"/>
      <c r="D1" s="1"/>
      <c r="E1" s="67" t="s">
        <v>1</v>
      </c>
      <c r="F1" s="60"/>
    </row>
    <row r="2" spans="1:6" ht="15.75" customHeight="1" x14ac:dyDescent="0.3">
      <c r="A2" s="2" t="s">
        <v>2</v>
      </c>
      <c r="B2" s="3" t="s">
        <v>3</v>
      </c>
      <c r="C2" s="1"/>
      <c r="D2" s="1"/>
      <c r="E2" s="68">
        <f>B9+B16</f>
        <v>320000</v>
      </c>
      <c r="F2" s="57"/>
    </row>
    <row r="3" spans="1:6" ht="15.75" customHeight="1" x14ac:dyDescent="0.3">
      <c r="A3" s="4" t="s">
        <v>4</v>
      </c>
      <c r="B3" s="5">
        <v>45000</v>
      </c>
      <c r="C3" s="1"/>
      <c r="D3" s="1"/>
      <c r="E3" s="6"/>
      <c r="F3" s="7"/>
    </row>
    <row r="4" spans="1:6" ht="15.75" customHeight="1" x14ac:dyDescent="0.3">
      <c r="A4" s="4" t="s">
        <v>41</v>
      </c>
      <c r="B4" s="5">
        <v>75000</v>
      </c>
      <c r="C4" s="1"/>
      <c r="D4" s="1"/>
      <c r="E4" s="1"/>
      <c r="F4" s="1"/>
    </row>
    <row r="5" spans="1:6" ht="15.75" customHeight="1" x14ac:dyDescent="0.3">
      <c r="A5" s="4" t="s">
        <v>42</v>
      </c>
      <c r="B5" s="5">
        <v>75000</v>
      </c>
      <c r="C5" s="1"/>
      <c r="D5" s="1"/>
      <c r="E5" s="1"/>
      <c r="F5" s="1"/>
    </row>
    <row r="6" spans="1:6" ht="15.75" customHeight="1" x14ac:dyDescent="0.3">
      <c r="A6" s="4" t="s">
        <v>43</v>
      </c>
      <c r="B6" s="5">
        <v>2000</v>
      </c>
      <c r="C6" s="1"/>
      <c r="D6" s="1"/>
      <c r="E6" s="1"/>
      <c r="F6" s="1"/>
    </row>
    <row r="7" spans="1:6" ht="15.75" customHeight="1" x14ac:dyDescent="0.3">
      <c r="A7" s="4" t="s">
        <v>44</v>
      </c>
      <c r="B7" s="5">
        <v>1500</v>
      </c>
      <c r="C7" s="1"/>
      <c r="D7" s="1"/>
      <c r="E7" s="1"/>
      <c r="F7" s="1"/>
    </row>
    <row r="8" spans="1:6" ht="15.75" customHeight="1" x14ac:dyDescent="0.3">
      <c r="A8" s="4" t="s">
        <v>5</v>
      </c>
      <c r="B8" s="5">
        <v>1500</v>
      </c>
      <c r="C8" s="1"/>
      <c r="D8" s="1"/>
      <c r="E8" s="1"/>
      <c r="F8" s="1"/>
    </row>
    <row r="9" spans="1:6" ht="15.75" customHeight="1" x14ac:dyDescent="0.3">
      <c r="A9" s="2" t="s">
        <v>6</v>
      </c>
      <c r="B9" s="8">
        <f>SUM(B3:B8)</f>
        <v>200000</v>
      </c>
      <c r="C9" s="1"/>
      <c r="D9" s="1"/>
      <c r="E9" s="1"/>
      <c r="F9" s="1"/>
    </row>
    <row r="10" spans="1:6" ht="15.75" customHeight="1" x14ac:dyDescent="0.3">
      <c r="A10" s="1"/>
      <c r="B10" s="1"/>
      <c r="C10" s="1"/>
      <c r="D10" s="1"/>
      <c r="E10" s="1"/>
      <c r="F10" s="1"/>
    </row>
    <row r="11" spans="1:6" ht="15.75" customHeight="1" x14ac:dyDescent="0.3">
      <c r="A11" s="1"/>
      <c r="B11" s="1"/>
      <c r="C11" s="1"/>
      <c r="D11" s="1"/>
      <c r="E11" s="1"/>
      <c r="F11" s="1"/>
    </row>
    <row r="12" spans="1:6" ht="15.75" customHeight="1" x14ac:dyDescent="0.3">
      <c r="A12" s="1"/>
      <c r="B12" s="1"/>
      <c r="C12" s="1"/>
      <c r="D12" s="1"/>
      <c r="E12" s="1"/>
      <c r="F12" s="1"/>
    </row>
    <row r="13" spans="1:6" ht="15.75" customHeight="1" x14ac:dyDescent="0.3">
      <c r="A13" s="1"/>
      <c r="B13" s="1"/>
      <c r="C13" s="1"/>
      <c r="D13" s="1"/>
      <c r="E13" s="1"/>
      <c r="F13" s="1"/>
    </row>
    <row r="14" spans="1:6" ht="15.75" customHeight="1" x14ac:dyDescent="0.3">
      <c r="A14" s="66" t="s">
        <v>7</v>
      </c>
      <c r="B14" s="60"/>
      <c r="C14" s="1"/>
      <c r="D14" s="1"/>
      <c r="E14" s="1"/>
      <c r="F14" s="1"/>
    </row>
    <row r="15" spans="1:6" ht="15.75" customHeight="1" x14ac:dyDescent="0.3">
      <c r="A15" s="2" t="s">
        <v>2</v>
      </c>
      <c r="B15" s="3" t="s">
        <v>3</v>
      </c>
      <c r="C15" s="1"/>
      <c r="D15" s="1"/>
      <c r="E15" s="1"/>
      <c r="F15" s="1"/>
    </row>
    <row r="16" spans="1:6" ht="15.75" customHeight="1" x14ac:dyDescent="0.3">
      <c r="A16" s="9" t="s">
        <v>8</v>
      </c>
      <c r="B16" s="8">
        <f>Custos!B11*6</f>
        <v>120000</v>
      </c>
      <c r="C16" s="1"/>
      <c r="D16" s="1"/>
      <c r="E16" s="1"/>
      <c r="F16" s="1"/>
    </row>
    <row r="17" spans="1:6" ht="15.75" customHeight="1" x14ac:dyDescent="0.3">
      <c r="A17" s="1"/>
      <c r="B17" s="1"/>
      <c r="C17" s="1"/>
      <c r="D17" s="1"/>
      <c r="E17" s="1"/>
      <c r="F17" s="1"/>
    </row>
    <row r="18" spans="1:6" ht="15.75" customHeight="1" x14ac:dyDescent="0.3">
      <c r="A18" s="1"/>
      <c r="B18" s="1"/>
      <c r="C18" s="1"/>
      <c r="D18" s="1"/>
      <c r="E18" s="1"/>
      <c r="F18" s="1"/>
    </row>
    <row r="19" spans="1:6" ht="15.75" customHeight="1" x14ac:dyDescent="0.3">
      <c r="E19" s="1"/>
      <c r="F19" s="1"/>
    </row>
    <row r="20" spans="1:6" ht="15.75" customHeight="1" x14ac:dyDescent="0.3">
      <c r="E20" s="1"/>
      <c r="F20" s="1"/>
    </row>
    <row r="21" spans="1:6" ht="15.75" customHeight="1" x14ac:dyDescent="0.25"/>
    <row r="22" spans="1:6" ht="15.75" customHeight="1" x14ac:dyDescent="0.25"/>
    <row r="23" spans="1:6" ht="15.75" customHeight="1" x14ac:dyDescent="0.25"/>
    <row r="24" spans="1:6" ht="15.75" customHeight="1" x14ac:dyDescent="0.25"/>
    <row r="25" spans="1:6" ht="15.75" customHeight="1" x14ac:dyDescent="0.25"/>
    <row r="26" spans="1:6" ht="15.75" customHeight="1" x14ac:dyDescent="0.25"/>
    <row r="27" spans="1:6" ht="15.75" customHeight="1" x14ac:dyDescent="0.25"/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4">
    <mergeCell ref="A1:B1"/>
    <mergeCell ref="E1:F1"/>
    <mergeCell ref="E2:F2"/>
    <mergeCell ref="A14:B14"/>
  </mergeCells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998"/>
  <sheetViews>
    <sheetView workbookViewId="0">
      <selection activeCell="B11" sqref="B11"/>
    </sheetView>
  </sheetViews>
  <sheetFormatPr defaultColWidth="12.6640625" defaultRowHeight="15" customHeight="1" x14ac:dyDescent="0.25"/>
  <cols>
    <col min="1" max="1" width="32.109375" customWidth="1"/>
    <col min="2" max="2" width="18.21875" customWidth="1"/>
    <col min="3" max="4" width="12.6640625" customWidth="1"/>
    <col min="5" max="5" width="23.109375" customWidth="1"/>
    <col min="6" max="6" width="26.33203125" customWidth="1"/>
  </cols>
  <sheetData>
    <row r="1" spans="1:5" ht="15.75" customHeight="1" x14ac:dyDescent="0.3">
      <c r="A1" s="58" t="s">
        <v>9</v>
      </c>
      <c r="B1" s="60"/>
      <c r="C1" s="1"/>
      <c r="D1" s="1"/>
      <c r="E1" s="1"/>
    </row>
    <row r="2" spans="1:5" ht="15.75" customHeight="1" x14ac:dyDescent="0.3">
      <c r="A2" s="2" t="s">
        <v>2</v>
      </c>
      <c r="B2" s="3" t="s">
        <v>3</v>
      </c>
      <c r="C2" s="1"/>
      <c r="D2" s="1"/>
      <c r="E2" s="1"/>
    </row>
    <row r="3" spans="1:5" ht="15.75" customHeight="1" x14ac:dyDescent="0.3">
      <c r="A3" s="9" t="s">
        <v>10</v>
      </c>
      <c r="B3" s="10">
        <v>5000</v>
      </c>
      <c r="C3" s="1"/>
      <c r="D3" s="1"/>
      <c r="E3" s="1"/>
    </row>
    <row r="4" spans="1:5" ht="15.75" customHeight="1" x14ac:dyDescent="0.3">
      <c r="A4" s="9" t="s">
        <v>51</v>
      </c>
      <c r="B4" s="5">
        <v>1250</v>
      </c>
      <c r="C4" s="1"/>
      <c r="D4" s="1"/>
      <c r="E4" s="1"/>
    </row>
    <row r="5" spans="1:5" ht="15.75" customHeight="1" x14ac:dyDescent="0.3">
      <c r="A5" s="9" t="s">
        <v>11</v>
      </c>
      <c r="B5" s="5">
        <v>1250</v>
      </c>
      <c r="C5" s="1"/>
      <c r="D5" s="1"/>
      <c r="E5" s="1"/>
    </row>
    <row r="6" spans="1:5" ht="15.75" customHeight="1" x14ac:dyDescent="0.3">
      <c r="A6" s="9" t="s">
        <v>45</v>
      </c>
      <c r="B6" s="5">
        <v>500</v>
      </c>
      <c r="C6" s="1"/>
      <c r="D6" s="1"/>
      <c r="E6" s="1"/>
    </row>
    <row r="7" spans="1:5" ht="15.75" customHeight="1" x14ac:dyDescent="0.3">
      <c r="A7" s="9" t="s">
        <v>12</v>
      </c>
      <c r="B7" s="5">
        <v>500</v>
      </c>
      <c r="C7" s="1"/>
      <c r="D7" s="1"/>
      <c r="E7" s="1"/>
    </row>
    <row r="8" spans="1:5" ht="15.75" customHeight="1" x14ac:dyDescent="0.3">
      <c r="A8" s="9" t="s">
        <v>13</v>
      </c>
      <c r="B8" s="10">
        <v>10000</v>
      </c>
      <c r="C8" s="1"/>
      <c r="D8" s="1"/>
      <c r="E8" s="1"/>
    </row>
    <row r="9" spans="1:5" ht="15.75" customHeight="1" x14ac:dyDescent="0.3">
      <c r="A9" s="9" t="s">
        <v>46</v>
      </c>
      <c r="B9" s="5">
        <v>1500</v>
      </c>
      <c r="C9" s="1"/>
      <c r="D9" s="1"/>
      <c r="E9" s="1"/>
    </row>
    <row r="10" spans="1:5" ht="15.75" customHeight="1" x14ac:dyDescent="0.3">
      <c r="A10" s="9"/>
      <c r="B10" s="9"/>
      <c r="C10" s="1"/>
      <c r="D10" s="1"/>
      <c r="E10" s="1"/>
    </row>
    <row r="11" spans="1:5" ht="15.75" customHeight="1" x14ac:dyDescent="0.3">
      <c r="A11" s="11" t="s">
        <v>6</v>
      </c>
      <c r="B11" s="8">
        <f>SUM(B3:B9)</f>
        <v>20000</v>
      </c>
      <c r="C11" s="1"/>
      <c r="D11" s="1"/>
      <c r="E11" s="1"/>
    </row>
    <row r="12" spans="1:5" ht="15.75" customHeight="1" x14ac:dyDescent="0.3">
      <c r="A12" s="1"/>
      <c r="B12" s="1"/>
      <c r="C12" s="1"/>
      <c r="D12" s="1"/>
      <c r="E12" s="1"/>
    </row>
    <row r="13" spans="1:5" ht="15.75" customHeight="1" x14ac:dyDescent="0.3">
      <c r="A13" s="1"/>
      <c r="B13" s="1"/>
      <c r="C13" s="1"/>
      <c r="D13" s="1"/>
      <c r="E13" s="1"/>
    </row>
    <row r="14" spans="1:5" ht="15.75" customHeight="1" x14ac:dyDescent="0.3">
      <c r="A14" s="1"/>
      <c r="B14" s="1"/>
      <c r="C14" s="1"/>
      <c r="D14" s="1"/>
      <c r="E14" s="1"/>
    </row>
    <row r="15" spans="1:5" ht="15.75" customHeight="1" x14ac:dyDescent="0.3">
      <c r="A15" s="1"/>
      <c r="B15" s="1"/>
      <c r="C15" s="1"/>
      <c r="D15" s="1"/>
      <c r="E15" s="1"/>
    </row>
    <row r="16" spans="1:5" ht="15.75" customHeight="1" x14ac:dyDescent="0.3">
      <c r="A16" s="1"/>
      <c r="B16" s="1"/>
      <c r="C16" s="1"/>
      <c r="D16" s="1"/>
      <c r="E16" s="1"/>
    </row>
    <row r="17" spans="1:5" ht="15.75" customHeight="1" x14ac:dyDescent="0.3">
      <c r="A17" s="1"/>
      <c r="B17" s="1"/>
      <c r="C17" s="1"/>
      <c r="D17" s="1"/>
      <c r="E17" s="1"/>
    </row>
    <row r="18" spans="1:5" ht="15.75" customHeight="1" x14ac:dyDescent="0.3">
      <c r="A18" s="1"/>
      <c r="B18" s="1"/>
      <c r="C18" s="1"/>
      <c r="D18" s="1"/>
      <c r="E18" s="1"/>
    </row>
    <row r="19" spans="1:5" ht="15.75" customHeight="1" x14ac:dyDescent="0.3">
      <c r="A19" s="1"/>
      <c r="B19" s="1"/>
      <c r="C19" s="1"/>
      <c r="D19" s="1"/>
      <c r="E19" s="1"/>
    </row>
    <row r="20" spans="1:5" ht="15.75" customHeight="1" x14ac:dyDescent="0.3">
      <c r="A20" s="1"/>
      <c r="B20" s="1"/>
      <c r="C20" s="1"/>
      <c r="D20" s="1"/>
      <c r="E20" s="1"/>
    </row>
    <row r="21" spans="1:5" ht="15.75" customHeight="1" x14ac:dyDescent="0.3">
      <c r="A21" s="1"/>
      <c r="B21" s="1"/>
      <c r="C21" s="1"/>
      <c r="D21" s="1"/>
      <c r="E21" s="1"/>
    </row>
    <row r="22" spans="1:5" ht="15.75" customHeight="1" x14ac:dyDescent="0.3">
      <c r="A22" s="1"/>
      <c r="B22" s="1"/>
      <c r="C22" s="1"/>
      <c r="D22" s="1"/>
      <c r="E22" s="1"/>
    </row>
    <row r="23" spans="1:5" ht="15.75" customHeight="1" x14ac:dyDescent="0.25"/>
    <row r="24" spans="1:5" ht="15.75" customHeight="1" x14ac:dyDescent="0.25"/>
    <row r="25" spans="1:5" ht="15.75" customHeight="1" x14ac:dyDescent="0.25"/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">
    <mergeCell ref="A1:B1"/>
  </mergeCells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E996"/>
  <sheetViews>
    <sheetView zoomScale="85" zoomScaleNormal="85" workbookViewId="0">
      <selection activeCell="C16" sqref="C16"/>
    </sheetView>
  </sheetViews>
  <sheetFormatPr defaultColWidth="12.6640625" defaultRowHeight="15" customHeight="1" x14ac:dyDescent="0.25"/>
  <cols>
    <col min="1" max="1" width="39.33203125" customWidth="1"/>
    <col min="2" max="2" width="23.33203125" customWidth="1"/>
    <col min="3" max="3" width="16.77734375" customWidth="1"/>
    <col min="4" max="4" width="12.6640625" customWidth="1"/>
  </cols>
  <sheetData>
    <row r="1" spans="1:5" ht="15.75" customHeight="1" x14ac:dyDescent="0.3">
      <c r="A1" s="74" t="s">
        <v>14</v>
      </c>
      <c r="B1" s="75"/>
      <c r="C1" s="75"/>
      <c r="D1" s="76"/>
      <c r="E1" s="1"/>
    </row>
    <row r="2" spans="1:5" ht="15.75" customHeight="1" x14ac:dyDescent="0.3">
      <c r="A2" s="12"/>
      <c r="B2" s="13"/>
      <c r="C2" s="13"/>
      <c r="D2" s="14"/>
      <c r="E2" s="1"/>
    </row>
    <row r="3" spans="1:5" ht="15.75" customHeight="1" x14ac:dyDescent="0.3">
      <c r="A3" s="69" t="s">
        <v>47</v>
      </c>
      <c r="B3" s="59"/>
      <c r="C3" s="59"/>
      <c r="D3" s="70"/>
      <c r="E3" s="1"/>
    </row>
    <row r="4" spans="1:5" ht="15.75" customHeight="1" x14ac:dyDescent="0.3">
      <c r="A4" s="2" t="s">
        <v>2</v>
      </c>
      <c r="B4" s="3" t="s">
        <v>3</v>
      </c>
      <c r="C4" s="3" t="s">
        <v>15</v>
      </c>
      <c r="D4" s="3" t="s">
        <v>3</v>
      </c>
      <c r="E4" s="1"/>
    </row>
    <row r="5" spans="1:5" ht="15.75" customHeight="1" x14ac:dyDescent="0.3">
      <c r="A5" s="9" t="s">
        <v>55</v>
      </c>
      <c r="B5" s="10">
        <v>100</v>
      </c>
      <c r="C5" s="15">
        <v>50</v>
      </c>
      <c r="D5" s="16">
        <f t="shared" ref="D5:D6" si="0">B5*C5</f>
        <v>5000</v>
      </c>
      <c r="E5" s="1"/>
    </row>
    <row r="6" spans="1:5" ht="15.75" customHeight="1" x14ac:dyDescent="0.3">
      <c r="A6" s="9" t="s">
        <v>56</v>
      </c>
      <c r="B6" s="10">
        <f>500</f>
        <v>500</v>
      </c>
      <c r="C6" s="15">
        <v>50</v>
      </c>
      <c r="D6" s="16">
        <f t="shared" si="0"/>
        <v>25000</v>
      </c>
      <c r="E6" s="1"/>
    </row>
    <row r="7" spans="1:5" ht="15.75" customHeight="1" x14ac:dyDescent="0.3">
      <c r="A7" s="9" t="s">
        <v>16</v>
      </c>
      <c r="B7" s="5"/>
      <c r="C7" s="15">
        <f>SUM(C5:C6)</f>
        <v>100</v>
      </c>
      <c r="D7" s="16">
        <f>SUM(D5:D6)</f>
        <v>30000</v>
      </c>
      <c r="E7" s="1"/>
    </row>
    <row r="8" spans="1:5" ht="15.75" customHeight="1" x14ac:dyDescent="0.3">
      <c r="A8" s="17"/>
      <c r="B8" s="18"/>
      <c r="C8" s="1"/>
      <c r="D8" s="19"/>
      <c r="E8" s="1"/>
    </row>
    <row r="9" spans="1:5" ht="15.75" customHeight="1" x14ac:dyDescent="0.3">
      <c r="A9" s="20" t="s">
        <v>17</v>
      </c>
      <c r="B9" s="71">
        <f>D7</f>
        <v>30000</v>
      </c>
      <c r="C9" s="72"/>
      <c r="D9" s="73"/>
      <c r="E9" s="1"/>
    </row>
    <row r="10" spans="1:5" ht="15.75" customHeight="1" x14ac:dyDescent="0.3">
      <c r="A10" s="6"/>
      <c r="B10" s="1"/>
      <c r="C10" s="1"/>
      <c r="D10" s="1"/>
      <c r="E10" s="1"/>
    </row>
    <row r="11" spans="1:5" ht="15.75" customHeight="1" x14ac:dyDescent="0.3">
      <c r="A11" s="95" t="s">
        <v>57</v>
      </c>
      <c r="B11" s="96"/>
      <c r="C11" s="96"/>
      <c r="D11" s="97"/>
      <c r="E11" s="1"/>
    </row>
    <row r="12" spans="1:5" ht="15.75" customHeight="1" x14ac:dyDescent="0.25"/>
    <row r="13" spans="1:5" ht="15.75" customHeight="1" x14ac:dyDescent="0.3">
      <c r="A13" s="69" t="s">
        <v>47</v>
      </c>
      <c r="B13" s="59"/>
      <c r="C13" s="59"/>
      <c r="D13" s="70"/>
    </row>
    <row r="14" spans="1:5" ht="15.75" customHeight="1" x14ac:dyDescent="0.3">
      <c r="A14" s="2" t="s">
        <v>2</v>
      </c>
      <c r="B14" s="3" t="s">
        <v>3</v>
      </c>
      <c r="C14" s="3" t="s">
        <v>15</v>
      </c>
      <c r="D14" s="3" t="s">
        <v>3</v>
      </c>
    </row>
    <row r="15" spans="1:5" ht="15.75" customHeight="1" x14ac:dyDescent="0.3">
      <c r="A15" s="9" t="s">
        <v>55</v>
      </c>
      <c r="B15" s="10">
        <v>100</v>
      </c>
      <c r="C15" s="99">
        <v>75</v>
      </c>
      <c r="D15" s="100">
        <f>B15*C15</f>
        <v>7500</v>
      </c>
    </row>
    <row r="16" spans="1:5" ht="15.75" customHeight="1" x14ac:dyDescent="0.3">
      <c r="A16" s="9" t="s">
        <v>56</v>
      </c>
      <c r="B16" s="10">
        <f>500</f>
        <v>500</v>
      </c>
      <c r="C16" s="99">
        <v>75</v>
      </c>
      <c r="D16" s="100">
        <f>B16*C16</f>
        <v>37500</v>
      </c>
    </row>
    <row r="17" spans="1:5" ht="15.75" customHeight="1" x14ac:dyDescent="0.3">
      <c r="A17" s="9" t="s">
        <v>16</v>
      </c>
      <c r="B17" s="94"/>
      <c r="C17" s="99">
        <f>SUM(C15:C16)</f>
        <v>150</v>
      </c>
      <c r="D17" s="100">
        <f>SUM(D15:D16)</f>
        <v>45000</v>
      </c>
    </row>
    <row r="18" spans="1:5" ht="15.75" customHeight="1" x14ac:dyDescent="0.3">
      <c r="A18" s="9"/>
      <c r="B18" s="94"/>
      <c r="C18" s="94"/>
      <c r="D18" s="99"/>
    </row>
    <row r="19" spans="1:5" ht="15.75" customHeight="1" x14ac:dyDescent="0.3">
      <c r="A19" s="98" t="s">
        <v>58</v>
      </c>
      <c r="B19" s="94"/>
      <c r="C19" s="94"/>
      <c r="D19" s="100">
        <f>D17</f>
        <v>45000</v>
      </c>
    </row>
    <row r="20" spans="1:5" ht="15.75" customHeight="1" x14ac:dyDescent="0.3">
      <c r="A20" s="9"/>
      <c r="B20" s="1"/>
      <c r="C20" s="1"/>
      <c r="D20" s="1"/>
      <c r="E20" s="1"/>
    </row>
    <row r="21" spans="1:5" ht="15.75" customHeight="1" x14ac:dyDescent="0.3">
      <c r="A21" s="67" t="s">
        <v>18</v>
      </c>
      <c r="B21" s="59"/>
      <c r="C21" s="59"/>
      <c r="D21" s="60"/>
      <c r="E21" s="1"/>
    </row>
    <row r="22" spans="1:5" ht="15.75" customHeight="1" x14ac:dyDescent="0.3">
      <c r="A22" s="12"/>
      <c r="B22" s="13"/>
      <c r="C22" s="13"/>
      <c r="D22" s="14"/>
      <c r="E22" s="1"/>
    </row>
    <row r="23" spans="1:5" ht="15.75" customHeight="1" x14ac:dyDescent="0.3">
      <c r="A23" s="69" t="s">
        <v>47</v>
      </c>
      <c r="B23" s="59"/>
      <c r="C23" s="59"/>
      <c r="D23" s="70"/>
      <c r="E23" s="1"/>
    </row>
    <row r="24" spans="1:5" ht="15.75" customHeight="1" x14ac:dyDescent="0.3">
      <c r="A24" s="2" t="s">
        <v>2</v>
      </c>
      <c r="B24" s="3" t="s">
        <v>3</v>
      </c>
      <c r="C24" s="3" t="s">
        <v>15</v>
      </c>
      <c r="D24" s="3" t="s">
        <v>3</v>
      </c>
      <c r="E24" s="1"/>
    </row>
    <row r="25" spans="1:5" ht="15.75" customHeight="1" x14ac:dyDescent="0.3">
      <c r="A25" s="9" t="s">
        <v>55</v>
      </c>
      <c r="B25" s="10">
        <v>100</v>
      </c>
      <c r="C25" s="15">
        <v>100</v>
      </c>
      <c r="D25" s="16">
        <f t="shared" ref="D25:D26" si="1">B25*C25</f>
        <v>10000</v>
      </c>
      <c r="E25" s="1"/>
    </row>
    <row r="26" spans="1:5" ht="15.75" customHeight="1" x14ac:dyDescent="0.3">
      <c r="A26" s="9" t="s">
        <v>56</v>
      </c>
      <c r="B26" s="10">
        <v>500</v>
      </c>
      <c r="C26" s="15">
        <v>100</v>
      </c>
      <c r="D26" s="16">
        <f t="shared" si="1"/>
        <v>50000</v>
      </c>
      <c r="E26" s="1"/>
    </row>
    <row r="27" spans="1:5" ht="15.75" customHeight="1" x14ac:dyDescent="0.3">
      <c r="A27" s="9" t="s">
        <v>16</v>
      </c>
      <c r="B27" s="5"/>
      <c r="C27" s="15">
        <f>SUM(C25,C26,)</f>
        <v>200</v>
      </c>
      <c r="D27" s="16">
        <f>SUM(D25:D26)</f>
        <v>60000</v>
      </c>
      <c r="E27" s="1"/>
    </row>
    <row r="28" spans="1:5" ht="15.75" customHeight="1" x14ac:dyDescent="0.3">
      <c r="A28" s="17"/>
      <c r="B28" s="18"/>
      <c r="C28" s="1"/>
      <c r="D28" s="19"/>
      <c r="E28" s="1"/>
    </row>
    <row r="29" spans="1:5" ht="15.75" customHeight="1" x14ac:dyDescent="0.3">
      <c r="A29" s="21" t="s">
        <v>19</v>
      </c>
      <c r="B29" s="71">
        <f>D27</f>
        <v>60000</v>
      </c>
      <c r="C29" s="72"/>
      <c r="D29" s="73"/>
      <c r="E29" s="1"/>
    </row>
    <row r="30" spans="1:5" ht="15.75" customHeight="1" x14ac:dyDescent="0.3">
      <c r="A30" s="1"/>
      <c r="B30" s="1"/>
      <c r="C30" s="1"/>
      <c r="D30" s="1"/>
      <c r="E30" s="1"/>
    </row>
    <row r="31" spans="1:5" ht="15.75" customHeight="1" x14ac:dyDescent="0.3">
      <c r="A31" s="1"/>
      <c r="B31" s="1"/>
      <c r="C31" s="1"/>
      <c r="D31" s="1"/>
      <c r="E31" s="1"/>
    </row>
    <row r="32" spans="1:5" ht="15.75" customHeight="1" x14ac:dyDescent="0.3">
      <c r="A32" s="1"/>
      <c r="B32" s="1"/>
      <c r="C32" s="1"/>
      <c r="D32" s="1"/>
      <c r="E32" s="1"/>
    </row>
    <row r="33" spans="1:5" ht="15.75" customHeight="1" x14ac:dyDescent="0.3">
      <c r="A33" s="1"/>
      <c r="B33" s="1"/>
      <c r="C33" s="1"/>
      <c r="D33" s="1"/>
      <c r="E33" s="1"/>
    </row>
    <row r="34" spans="1:5" ht="15.75" customHeight="1" x14ac:dyDescent="0.3">
      <c r="A34" s="1"/>
      <c r="B34" s="1"/>
      <c r="C34" s="1"/>
      <c r="D34" s="1"/>
      <c r="E34" s="1"/>
    </row>
    <row r="35" spans="1:5" ht="15.75" customHeight="1" x14ac:dyDescent="0.3">
      <c r="A35" s="1"/>
      <c r="B35" s="1"/>
      <c r="C35" s="1"/>
      <c r="D35" s="1"/>
      <c r="E35" s="1"/>
    </row>
    <row r="36" spans="1:5" ht="15.75" customHeight="1" x14ac:dyDescent="0.3">
      <c r="A36" s="1"/>
      <c r="B36" s="1"/>
      <c r="C36" s="1"/>
      <c r="D36" s="1"/>
      <c r="E36" s="1"/>
    </row>
    <row r="37" spans="1:5" ht="15.75" customHeight="1" x14ac:dyDescent="0.3">
      <c r="A37" s="1"/>
      <c r="B37" s="1"/>
      <c r="C37" s="1"/>
      <c r="D37" s="1"/>
      <c r="E37" s="1"/>
    </row>
    <row r="38" spans="1:5" ht="15.75" customHeight="1" x14ac:dyDescent="0.3">
      <c r="A38" s="1"/>
      <c r="B38" s="1"/>
      <c r="C38" s="1"/>
      <c r="D38" s="1"/>
      <c r="E38" s="1"/>
    </row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8">
    <mergeCell ref="A23:D23"/>
    <mergeCell ref="B29:D29"/>
    <mergeCell ref="A1:D1"/>
    <mergeCell ref="A3:D3"/>
    <mergeCell ref="B9:D9"/>
    <mergeCell ref="A21:D21"/>
    <mergeCell ref="A11:D11"/>
    <mergeCell ref="A13:D13"/>
  </mergeCells>
  <pageMargins left="0.511811024" right="0.511811024" top="0.78740157499999996" bottom="0.78740157499999996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1000"/>
  <sheetViews>
    <sheetView workbookViewId="0">
      <selection activeCell="J10" sqref="J10"/>
    </sheetView>
  </sheetViews>
  <sheetFormatPr defaultColWidth="12.6640625" defaultRowHeight="15" customHeight="1" x14ac:dyDescent="0.25"/>
  <cols>
    <col min="1" max="1" width="25.6640625" customWidth="1"/>
    <col min="2" max="2" width="21.88671875" customWidth="1"/>
    <col min="3" max="6" width="12.6640625" customWidth="1"/>
    <col min="8" max="8" width="13.109375" customWidth="1"/>
    <col min="10" max="10" width="16.21875" customWidth="1"/>
    <col min="11" max="11" width="15.109375" customWidth="1"/>
  </cols>
  <sheetData>
    <row r="1" spans="1:14" ht="15.75" customHeight="1" x14ac:dyDescent="0.3">
      <c r="A1" s="77" t="s">
        <v>20</v>
      </c>
      <c r="B1" s="78"/>
      <c r="C1" s="22"/>
      <c r="D1" s="81" t="s">
        <v>21</v>
      </c>
      <c r="E1" s="78"/>
      <c r="G1" s="82" t="s">
        <v>22</v>
      </c>
      <c r="H1" s="57"/>
      <c r="J1" s="23" t="s">
        <v>23</v>
      </c>
      <c r="K1" s="23" t="s">
        <v>24</v>
      </c>
    </row>
    <row r="2" spans="1:14" ht="15.75" customHeight="1" x14ac:dyDescent="0.3">
      <c r="A2" s="79"/>
      <c r="B2" s="80"/>
      <c r="C2" s="22"/>
      <c r="D2" s="79"/>
      <c r="E2" s="80"/>
      <c r="G2" s="24">
        <v>0</v>
      </c>
      <c r="H2" s="25">
        <f>-B4</f>
        <v>-320000</v>
      </c>
      <c r="J2" s="26">
        <v>0</v>
      </c>
      <c r="K2" s="27">
        <v>0</v>
      </c>
    </row>
    <row r="3" spans="1:14" ht="15.75" customHeight="1" x14ac:dyDescent="0.3">
      <c r="A3" s="28" t="s">
        <v>2</v>
      </c>
      <c r="B3" s="29" t="s">
        <v>25</v>
      </c>
      <c r="C3" s="30"/>
      <c r="D3" s="24">
        <v>0</v>
      </c>
      <c r="E3" s="31" t="s">
        <v>26</v>
      </c>
      <c r="G3" s="24">
        <v>1</v>
      </c>
      <c r="H3" s="25">
        <f>$E$16</f>
        <v>130638.09098003242</v>
      </c>
      <c r="J3" s="26">
        <f>PV($B$8,G3,,-H3)</f>
        <v>128668.24822951054</v>
      </c>
      <c r="K3" s="26">
        <f t="shared" ref="K3:K7" si="0">K2+J3</f>
        <v>128668.24822951054</v>
      </c>
    </row>
    <row r="4" spans="1:14" ht="15.75" customHeight="1" x14ac:dyDescent="0.3">
      <c r="A4" s="28" t="s">
        <v>27</v>
      </c>
      <c r="B4" s="32">
        <f>Investimento!E2</f>
        <v>320000</v>
      </c>
      <c r="C4" s="30"/>
      <c r="D4" s="24">
        <v>1</v>
      </c>
      <c r="E4" s="25">
        <f t="shared" ref="E4:E15" si="1">$B$6</f>
        <v>10000</v>
      </c>
      <c r="G4" s="24">
        <v>2</v>
      </c>
      <c r="H4" s="25">
        <f>$E$16</f>
        <v>130638.09098003242</v>
      </c>
      <c r="J4" s="26">
        <f>PV($B$8,G4,,-H4)</f>
        <v>126728.10799861886</v>
      </c>
      <c r="K4" s="26">
        <f t="shared" si="0"/>
        <v>255396.35622812941</v>
      </c>
    </row>
    <row r="5" spans="1:14" ht="15.75" customHeight="1" x14ac:dyDescent="0.3">
      <c r="A5" s="28" t="s">
        <v>28</v>
      </c>
      <c r="B5" s="32">
        <f>Custos!B11</f>
        <v>20000</v>
      </c>
      <c r="C5" s="30"/>
      <c r="D5" s="24">
        <v>2</v>
      </c>
      <c r="E5" s="25">
        <f t="shared" si="1"/>
        <v>10000</v>
      </c>
      <c r="G5" s="24">
        <v>3</v>
      </c>
      <c r="H5" s="25">
        <f>$E$16</f>
        <v>130638.09098003242</v>
      </c>
      <c r="J5" s="26">
        <f>PV($B$8,G5,,-H5)</f>
        <v>124817.22241421003</v>
      </c>
      <c r="K5" s="26">
        <f t="shared" si="0"/>
        <v>380213.57864233945</v>
      </c>
    </row>
    <row r="6" spans="1:14" ht="15.75" customHeight="1" x14ac:dyDescent="0.3">
      <c r="A6" s="33" t="s">
        <v>29</v>
      </c>
      <c r="B6" s="34">
        <f>Faturamento!D7-Custos!B11</f>
        <v>10000</v>
      </c>
      <c r="C6" s="30"/>
      <c r="D6" s="24">
        <v>3</v>
      </c>
      <c r="E6" s="25">
        <f t="shared" si="1"/>
        <v>10000</v>
      </c>
      <c r="G6" s="24">
        <v>4</v>
      </c>
      <c r="H6" s="25">
        <f>$E$16</f>
        <v>130638.09098003242</v>
      </c>
      <c r="J6" s="26">
        <f>PV($B$8,G6,,-H6)</f>
        <v>122935.15035644789</v>
      </c>
      <c r="K6" s="26">
        <f t="shared" si="0"/>
        <v>503148.72899878735</v>
      </c>
    </row>
    <row r="7" spans="1:14" ht="15.75" customHeight="1" x14ac:dyDescent="0.3">
      <c r="A7" s="28" t="s">
        <v>31</v>
      </c>
      <c r="B7" s="37">
        <v>0.2</v>
      </c>
      <c r="C7" s="30"/>
      <c r="D7" s="24">
        <v>4</v>
      </c>
      <c r="E7" s="25">
        <f t="shared" si="1"/>
        <v>10000</v>
      </c>
      <c r="G7" s="35">
        <v>5</v>
      </c>
      <c r="H7" s="36">
        <f t="shared" ref="H7" si="2">$E$16</f>
        <v>130638.09098003242</v>
      </c>
      <c r="J7" s="26">
        <f t="shared" ref="J7" si="3">PV($B$8,G7,,-H7)</f>
        <v>121081.45735697672</v>
      </c>
      <c r="K7" s="26">
        <f t="shared" si="0"/>
        <v>624230.18635576405</v>
      </c>
    </row>
    <row r="8" spans="1:14" ht="15.75" customHeight="1" x14ac:dyDescent="0.3">
      <c r="A8" s="28" t="s">
        <v>33</v>
      </c>
      <c r="B8" s="39">
        <f>RATE(12,,1,-C8)</f>
        <v>1.5309470499731859E-2</v>
      </c>
      <c r="C8" s="30">
        <v>1.2</v>
      </c>
      <c r="D8" s="24">
        <v>5</v>
      </c>
      <c r="E8" s="25">
        <f t="shared" si="1"/>
        <v>10000</v>
      </c>
      <c r="G8" s="23" t="s">
        <v>32</v>
      </c>
      <c r="H8" s="38">
        <f t="array" ref="H8">NPV(B8,H3:H7)+H2</f>
        <v>304230.18635576405</v>
      </c>
      <c r="J8" s="26">
        <f>B4-K6</f>
        <v>-183148.72899878735</v>
      </c>
      <c r="K8" s="26"/>
    </row>
    <row r="9" spans="1:14" ht="15.75" customHeight="1" x14ac:dyDescent="0.3">
      <c r="A9" s="28"/>
      <c r="B9" s="39"/>
      <c r="C9" s="30"/>
      <c r="D9" s="24">
        <v>6</v>
      </c>
      <c r="E9" s="25">
        <f t="shared" si="1"/>
        <v>10000</v>
      </c>
      <c r="G9" s="23" t="s">
        <v>34</v>
      </c>
      <c r="H9" s="38">
        <f>PMT(B8,G7,-H8)</f>
        <v>63668.902325984949</v>
      </c>
      <c r="J9" s="26">
        <f>K7-K6</f>
        <v>121081.45735697669</v>
      </c>
      <c r="K9" s="26"/>
    </row>
    <row r="10" spans="1:14" ht="15.75" customHeight="1" x14ac:dyDescent="0.3">
      <c r="A10" s="30"/>
      <c r="B10" s="30"/>
      <c r="C10" s="30"/>
      <c r="D10" s="24">
        <v>7</v>
      </c>
      <c r="E10" s="25">
        <f t="shared" si="1"/>
        <v>10000</v>
      </c>
      <c r="G10" s="23" t="s">
        <v>35</v>
      </c>
      <c r="H10" s="40">
        <f t="array" ref="H10">NPV(B8,H3:H7)/-H2</f>
        <v>1.9507193323617626</v>
      </c>
      <c r="J10" s="27">
        <f>J8/J9</f>
        <v>-1.5126075701155604</v>
      </c>
      <c r="K10" s="26"/>
    </row>
    <row r="11" spans="1:14" ht="15.75" customHeight="1" x14ac:dyDescent="0.3">
      <c r="A11" s="30"/>
      <c r="B11" s="30"/>
      <c r="C11" s="30"/>
      <c r="D11" s="24">
        <v>8</v>
      </c>
      <c r="E11" s="25">
        <f t="shared" si="1"/>
        <v>10000</v>
      </c>
      <c r="G11" s="23" t="s">
        <v>36</v>
      </c>
      <c r="H11" s="39">
        <f>RATE(G7,,-1,H10)</f>
        <v>0.14298085922631135</v>
      </c>
      <c r="J11" s="26"/>
      <c r="K11" s="26"/>
    </row>
    <row r="12" spans="1:14" ht="15.75" customHeight="1" x14ac:dyDescent="0.3">
      <c r="A12" s="30"/>
      <c r="B12" s="30"/>
      <c r="C12" s="30"/>
      <c r="D12" s="24">
        <v>9</v>
      </c>
      <c r="E12" s="25">
        <f t="shared" si="1"/>
        <v>10000</v>
      </c>
      <c r="G12" s="23" t="s">
        <v>37</v>
      </c>
      <c r="H12" s="41">
        <f>G6+J10</f>
        <v>2.4873924298844399</v>
      </c>
      <c r="J12" s="26"/>
      <c r="K12" s="27"/>
      <c r="L12" s="42"/>
      <c r="M12" s="42"/>
      <c r="N12" s="42"/>
    </row>
    <row r="13" spans="1:14" ht="15.75" customHeight="1" x14ac:dyDescent="0.3">
      <c r="A13" s="30"/>
      <c r="D13" s="24">
        <v>10</v>
      </c>
      <c r="E13" s="25">
        <f t="shared" si="1"/>
        <v>10000</v>
      </c>
      <c r="G13" s="23" t="s">
        <v>38</v>
      </c>
      <c r="H13" s="39">
        <f>IRR(H2:H7)</f>
        <v>0.29702545209983855</v>
      </c>
      <c r="J13" s="27"/>
      <c r="K13" s="27"/>
      <c r="L13" s="42"/>
      <c r="M13" s="42"/>
      <c r="N13" s="42"/>
    </row>
    <row r="14" spans="1:14" ht="15.75" customHeight="1" x14ac:dyDescent="0.3">
      <c r="A14" s="30"/>
      <c r="D14" s="24">
        <v>11</v>
      </c>
      <c r="E14" s="25">
        <f t="shared" si="1"/>
        <v>10000</v>
      </c>
      <c r="L14" s="83"/>
      <c r="M14" s="59"/>
      <c r="N14" s="60"/>
    </row>
    <row r="15" spans="1:14" ht="15.75" customHeight="1" x14ac:dyDescent="0.3">
      <c r="D15" s="24">
        <v>12</v>
      </c>
      <c r="E15" s="25">
        <f t="shared" si="1"/>
        <v>10000</v>
      </c>
      <c r="L15" s="43"/>
      <c r="M15" s="43"/>
      <c r="N15" s="43"/>
    </row>
    <row r="16" spans="1:14" ht="15.75" customHeight="1" x14ac:dyDescent="0.3">
      <c r="D16" s="23" t="s">
        <v>39</v>
      </c>
      <c r="E16" s="25">
        <f>-FV(B8,D15,E15)</f>
        <v>130638.09098003242</v>
      </c>
      <c r="L16" s="42"/>
      <c r="M16" s="42"/>
      <c r="N16" s="42"/>
    </row>
    <row r="17" spans="4:14" ht="15.75" customHeight="1" x14ac:dyDescent="0.25">
      <c r="D17" s="44"/>
      <c r="L17" s="42"/>
      <c r="M17" s="42"/>
      <c r="N17" s="42"/>
    </row>
    <row r="18" spans="4:14" ht="15.75" customHeight="1" x14ac:dyDescent="0.25">
      <c r="L18" s="42"/>
      <c r="M18" s="42"/>
      <c r="N18" s="42"/>
    </row>
    <row r="19" spans="4:14" ht="15.75" customHeight="1" x14ac:dyDescent="0.25">
      <c r="L19" s="42"/>
      <c r="M19" s="45"/>
      <c r="N19" s="42"/>
    </row>
    <row r="20" spans="4:14" ht="15.75" customHeight="1" x14ac:dyDescent="0.25">
      <c r="L20" s="42"/>
      <c r="M20" s="46"/>
      <c r="N20" s="42"/>
    </row>
    <row r="21" spans="4:14" ht="15.75" customHeight="1" x14ac:dyDescent="0.25">
      <c r="L21" s="42"/>
      <c r="M21" s="42"/>
      <c r="N21" s="42"/>
    </row>
    <row r="22" spans="4:14" ht="15.75" customHeight="1" x14ac:dyDescent="0.25"/>
    <row r="23" spans="4:14" ht="15.75" customHeight="1" x14ac:dyDescent="0.25"/>
    <row r="24" spans="4:14" ht="15.75" customHeight="1" x14ac:dyDescent="0.25"/>
    <row r="25" spans="4:14" ht="15.75" customHeight="1" x14ac:dyDescent="0.25"/>
    <row r="26" spans="4:14" ht="15.75" customHeight="1" x14ac:dyDescent="0.25"/>
    <row r="27" spans="4:14" ht="15.75" customHeight="1" x14ac:dyDescent="0.25"/>
    <row r="28" spans="4:14" ht="15.75" customHeight="1" x14ac:dyDescent="0.25"/>
    <row r="29" spans="4:14" ht="15.75" customHeight="1" x14ac:dyDescent="0.25"/>
    <row r="30" spans="4:14" ht="15.75" customHeight="1" x14ac:dyDescent="0.25"/>
    <row r="31" spans="4:14" ht="15.75" customHeight="1" x14ac:dyDescent="0.25"/>
    <row r="32" spans="4:1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B2"/>
    <mergeCell ref="D1:E2"/>
    <mergeCell ref="G1:H1"/>
    <mergeCell ref="L14:N14"/>
  </mergeCells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34774-22D7-4503-8A11-F0963A6A46BA}">
  <sheetPr>
    <outlinePr summaryBelow="0" summaryRight="0"/>
  </sheetPr>
  <dimension ref="A1:N1000"/>
  <sheetViews>
    <sheetView workbookViewId="0">
      <selection activeCell="B27" sqref="B27"/>
    </sheetView>
  </sheetViews>
  <sheetFormatPr defaultColWidth="12.6640625" defaultRowHeight="15" customHeight="1" x14ac:dyDescent="0.25"/>
  <cols>
    <col min="1" max="1" width="25.6640625" customWidth="1"/>
    <col min="2" max="2" width="21.88671875" customWidth="1"/>
    <col min="3" max="6" width="12.6640625" customWidth="1"/>
    <col min="8" max="8" width="15.5546875" customWidth="1"/>
    <col min="10" max="10" width="16.21875" customWidth="1"/>
    <col min="11" max="11" width="18.21875" customWidth="1"/>
  </cols>
  <sheetData>
    <row r="1" spans="1:14" ht="15.75" customHeight="1" x14ac:dyDescent="0.3">
      <c r="A1" s="77" t="s">
        <v>20</v>
      </c>
      <c r="B1" s="78"/>
      <c r="C1" s="22"/>
      <c r="D1" s="101" t="s">
        <v>21</v>
      </c>
      <c r="E1" s="102"/>
      <c r="G1" s="106" t="s">
        <v>22</v>
      </c>
      <c r="H1" s="107"/>
      <c r="J1" s="105" t="s">
        <v>23</v>
      </c>
      <c r="K1" s="105" t="s">
        <v>24</v>
      </c>
    </row>
    <row r="2" spans="1:14" ht="15.75" customHeight="1" x14ac:dyDescent="0.3">
      <c r="A2" s="79"/>
      <c r="B2" s="80"/>
      <c r="C2" s="22"/>
      <c r="D2" s="103"/>
      <c r="E2" s="104"/>
      <c r="G2" s="24">
        <v>0</v>
      </c>
      <c r="H2" s="25">
        <f>-B4</f>
        <v>-320000</v>
      </c>
      <c r="J2" s="26">
        <v>0</v>
      </c>
      <c r="K2" s="27">
        <v>0</v>
      </c>
    </row>
    <row r="3" spans="1:14" ht="15.75" customHeight="1" x14ac:dyDescent="0.3">
      <c r="A3" s="28" t="s">
        <v>2</v>
      </c>
      <c r="B3" s="29" t="s">
        <v>25</v>
      </c>
      <c r="C3" s="30"/>
      <c r="D3" s="24">
        <v>0</v>
      </c>
      <c r="E3" s="31" t="s">
        <v>26</v>
      </c>
      <c r="G3" s="24">
        <v>1</v>
      </c>
      <c r="H3" s="25">
        <f>$E$16</f>
        <v>326595.22745008103</v>
      </c>
      <c r="J3" s="26">
        <f>PV($B$8,G3,,-H3)</f>
        <v>321670.62057377637</v>
      </c>
      <c r="K3" s="26">
        <f t="shared" ref="K3:K5" si="0">K2+J3</f>
        <v>321670.62057377637</v>
      </c>
    </row>
    <row r="4" spans="1:14" ht="15.75" customHeight="1" x14ac:dyDescent="0.3">
      <c r="A4" s="28" t="s">
        <v>27</v>
      </c>
      <c r="B4" s="32">
        <f>Investimento!E2</f>
        <v>320000</v>
      </c>
      <c r="C4" s="30"/>
      <c r="D4" s="24">
        <v>1</v>
      </c>
      <c r="E4" s="25">
        <f>$B$6</f>
        <v>25000</v>
      </c>
      <c r="G4" s="24">
        <v>2</v>
      </c>
      <c r="H4" s="25">
        <f>$E$16</f>
        <v>326595.22745008103</v>
      </c>
      <c r="J4" s="26">
        <f>PV($B$8,G4,,-H4)</f>
        <v>316820.26999654714</v>
      </c>
      <c r="K4" s="26">
        <f t="shared" si="0"/>
        <v>638490.89057032345</v>
      </c>
    </row>
    <row r="5" spans="1:14" ht="15.75" customHeight="1" x14ac:dyDescent="0.3">
      <c r="A5" s="28" t="s">
        <v>28</v>
      </c>
      <c r="B5" s="32">
        <f>Custos!B11</f>
        <v>20000</v>
      </c>
      <c r="C5" s="30"/>
      <c r="D5" s="24">
        <v>2</v>
      </c>
      <c r="E5" s="25">
        <f>$B$6</f>
        <v>25000</v>
      </c>
      <c r="G5" s="24">
        <v>3</v>
      </c>
      <c r="H5" s="25">
        <f>$E$16</f>
        <v>326595.22745008103</v>
      </c>
      <c r="J5" s="26">
        <f>PV($B$8,G5,,-H5)</f>
        <v>312043.05603552505</v>
      </c>
      <c r="K5" s="26">
        <f t="shared" si="0"/>
        <v>950533.9466058485</v>
      </c>
    </row>
    <row r="6" spans="1:14" ht="15.75" customHeight="1" x14ac:dyDescent="0.3">
      <c r="A6" s="108" t="s">
        <v>59</v>
      </c>
      <c r="B6" s="34">
        <f>Faturamento!D19-Custos!B11</f>
        <v>25000</v>
      </c>
      <c r="C6" s="30"/>
      <c r="D6" s="24">
        <v>3</v>
      </c>
      <c r="E6" s="25">
        <f>$B$6</f>
        <v>25000</v>
      </c>
      <c r="G6" s="24">
        <v>4</v>
      </c>
      <c r="H6" s="25">
        <f>$E$16</f>
        <v>326595.22745008103</v>
      </c>
      <c r="J6" s="26">
        <f>PV($B$8,G6,,-H6)</f>
        <v>307337.87589111971</v>
      </c>
      <c r="K6" s="26">
        <f>K5+J6</f>
        <v>1257871.8224969683</v>
      </c>
    </row>
    <row r="7" spans="1:14" ht="15.75" customHeight="1" x14ac:dyDescent="0.3">
      <c r="A7" s="28" t="s">
        <v>31</v>
      </c>
      <c r="B7" s="37">
        <v>0.2</v>
      </c>
      <c r="C7" s="30"/>
      <c r="D7" s="24">
        <v>4</v>
      </c>
      <c r="E7" s="25">
        <f>$B$6</f>
        <v>25000</v>
      </c>
      <c r="G7" s="35">
        <v>5</v>
      </c>
      <c r="H7" s="36">
        <f>$E$16</f>
        <v>326595.22745008103</v>
      </c>
      <c r="J7" s="26">
        <f>PV($B$8,G7,,-H7)</f>
        <v>302703.64339244179</v>
      </c>
      <c r="K7" s="26">
        <f>K6+J7</f>
        <v>1560575.4658894101</v>
      </c>
    </row>
    <row r="8" spans="1:14" ht="15.75" customHeight="1" x14ac:dyDescent="0.3">
      <c r="A8" s="28" t="s">
        <v>33</v>
      </c>
      <c r="B8" s="39">
        <f>RATE(12,,1,-C8)</f>
        <v>1.5309470499731859E-2</v>
      </c>
      <c r="C8" s="30">
        <v>1.2</v>
      </c>
      <c r="D8" s="24">
        <v>5</v>
      </c>
      <c r="E8" s="25">
        <f>$B$6</f>
        <v>25000</v>
      </c>
      <c r="G8" s="105" t="s">
        <v>32</v>
      </c>
      <c r="H8" s="38">
        <f t="array" ref="H8">NPV(B8,H3:H7)+H2</f>
        <v>1240575.4658894103</v>
      </c>
      <c r="J8" s="26">
        <f>B4-K6</f>
        <v>-937871.82249696832</v>
      </c>
      <c r="K8" s="26"/>
    </row>
    <row r="9" spans="1:14" ht="15.75" customHeight="1" x14ac:dyDescent="0.3">
      <c r="A9" s="28"/>
      <c r="B9" s="39"/>
      <c r="C9" s="30"/>
      <c r="D9" s="24">
        <v>6</v>
      </c>
      <c r="E9" s="25">
        <f>$B$6</f>
        <v>25000</v>
      </c>
      <c r="G9" s="105" t="s">
        <v>34</v>
      </c>
      <c r="H9" s="38">
        <f>PMT(B8,G7,-H8)</f>
        <v>259626.03879603365</v>
      </c>
      <c r="J9" s="26">
        <f>K7-K6</f>
        <v>302703.64339244179</v>
      </c>
      <c r="K9" s="26"/>
    </row>
    <row r="10" spans="1:14" ht="15.75" customHeight="1" x14ac:dyDescent="0.3">
      <c r="A10" s="30"/>
      <c r="B10" s="30"/>
      <c r="C10" s="30"/>
      <c r="D10" s="24">
        <v>7</v>
      </c>
      <c r="E10" s="25">
        <f>$B$6</f>
        <v>25000</v>
      </c>
      <c r="G10" s="105" t="s">
        <v>35</v>
      </c>
      <c r="H10" s="40">
        <f t="array" ref="H10">NPV(B8,H3:H7)/-H2</f>
        <v>4.876798330904407</v>
      </c>
      <c r="J10" s="27">
        <f>J8/J9</f>
        <v>-3.0983169280227636</v>
      </c>
      <c r="K10" s="26"/>
    </row>
    <row r="11" spans="1:14" ht="15.75" customHeight="1" x14ac:dyDescent="0.3">
      <c r="A11" s="30"/>
      <c r="B11" s="30"/>
      <c r="C11" s="30"/>
      <c r="D11" s="24">
        <v>8</v>
      </c>
      <c r="E11" s="25">
        <f>$B$6</f>
        <v>25000</v>
      </c>
      <c r="G11" s="105" t="s">
        <v>36</v>
      </c>
      <c r="H11" s="39">
        <f>RATE(G7,,-1,H10)</f>
        <v>0.3728622375898164</v>
      </c>
      <c r="J11" s="26"/>
      <c r="K11" s="26"/>
    </row>
    <row r="12" spans="1:14" ht="15.75" customHeight="1" x14ac:dyDescent="0.3">
      <c r="A12" s="30"/>
      <c r="B12" s="30"/>
      <c r="C12" s="30"/>
      <c r="D12" s="24">
        <v>9</v>
      </c>
      <c r="E12" s="25">
        <f>$B$6</f>
        <v>25000</v>
      </c>
      <c r="G12" s="105" t="s">
        <v>37</v>
      </c>
      <c r="H12" s="41">
        <f>G6+J10</f>
        <v>0.90168307197723641</v>
      </c>
      <c r="J12" s="26"/>
      <c r="K12" s="27"/>
      <c r="L12" s="42"/>
      <c r="M12" s="42"/>
      <c r="N12" s="42"/>
    </row>
    <row r="13" spans="1:14" ht="15.75" customHeight="1" x14ac:dyDescent="0.3">
      <c r="A13" s="30"/>
      <c r="D13" s="24">
        <v>10</v>
      </c>
      <c r="E13" s="25">
        <f>$B$6</f>
        <v>25000</v>
      </c>
      <c r="G13" s="105" t="s">
        <v>38</v>
      </c>
      <c r="H13" s="39">
        <f>IRR(H2:H7)</f>
        <v>0.98771844678620235</v>
      </c>
      <c r="J13" s="27"/>
      <c r="K13" s="27"/>
      <c r="L13" s="42"/>
      <c r="M13" s="42"/>
      <c r="N13" s="42"/>
    </row>
    <row r="14" spans="1:14" ht="15.75" customHeight="1" x14ac:dyDescent="0.3">
      <c r="A14" s="30"/>
      <c r="D14" s="24">
        <v>11</v>
      </c>
      <c r="E14" s="25">
        <f>$B$6</f>
        <v>25000</v>
      </c>
      <c r="L14" s="83"/>
      <c r="M14" s="59"/>
      <c r="N14" s="60"/>
    </row>
    <row r="15" spans="1:14" ht="15.75" customHeight="1" x14ac:dyDescent="0.3">
      <c r="D15" s="24">
        <v>12</v>
      </c>
      <c r="E15" s="25">
        <f>$B$6</f>
        <v>25000</v>
      </c>
      <c r="L15" s="43"/>
      <c r="M15" s="43"/>
      <c r="N15" s="43"/>
    </row>
    <row r="16" spans="1:14" ht="15.75" customHeight="1" x14ac:dyDescent="0.3">
      <c r="D16" s="105" t="s">
        <v>39</v>
      </c>
      <c r="E16" s="25">
        <f>-FV(B8,D15,E15)</f>
        <v>326595.22745008103</v>
      </c>
      <c r="L16" s="42"/>
      <c r="M16" s="42"/>
      <c r="N16" s="42"/>
    </row>
    <row r="17" spans="4:14" ht="15.75" customHeight="1" x14ac:dyDescent="0.25">
      <c r="D17" s="44"/>
      <c r="L17" s="42"/>
      <c r="M17" s="42"/>
      <c r="N17" s="42"/>
    </row>
    <row r="18" spans="4:14" ht="15.75" customHeight="1" x14ac:dyDescent="0.25">
      <c r="L18" s="42"/>
      <c r="M18" s="42"/>
      <c r="N18" s="42"/>
    </row>
    <row r="19" spans="4:14" ht="15.75" customHeight="1" x14ac:dyDescent="0.25">
      <c r="L19" s="42"/>
      <c r="M19" s="45"/>
      <c r="N19" s="42"/>
    </row>
    <row r="20" spans="4:14" ht="15.75" customHeight="1" x14ac:dyDescent="0.25">
      <c r="L20" s="42"/>
      <c r="M20" s="46"/>
      <c r="N20" s="42"/>
    </row>
    <row r="21" spans="4:14" ht="15.75" customHeight="1" x14ac:dyDescent="0.25">
      <c r="L21" s="42"/>
      <c r="M21" s="42"/>
      <c r="N21" s="42"/>
    </row>
    <row r="22" spans="4:14" ht="15.75" customHeight="1" x14ac:dyDescent="0.25"/>
    <row r="23" spans="4:14" ht="15.75" customHeight="1" x14ac:dyDescent="0.25"/>
    <row r="24" spans="4:14" ht="15.75" customHeight="1" x14ac:dyDescent="0.25"/>
    <row r="25" spans="4:14" ht="15.75" customHeight="1" x14ac:dyDescent="0.25"/>
    <row r="26" spans="4:14" ht="15.75" customHeight="1" x14ac:dyDescent="0.25"/>
    <row r="27" spans="4:14" ht="15.75" customHeight="1" x14ac:dyDescent="0.25"/>
    <row r="28" spans="4:14" ht="15.75" customHeight="1" x14ac:dyDescent="0.25"/>
    <row r="29" spans="4:14" ht="15.75" customHeight="1" x14ac:dyDescent="0.25"/>
    <row r="30" spans="4:14" ht="15.75" customHeight="1" x14ac:dyDescent="0.25"/>
    <row r="31" spans="4:14" ht="15.75" customHeight="1" x14ac:dyDescent="0.25"/>
    <row r="32" spans="4:1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A1:B2"/>
    <mergeCell ref="D1:E2"/>
    <mergeCell ref="G1:H1"/>
    <mergeCell ref="L14:N14"/>
  </mergeCells>
  <pageMargins left="0.511811024" right="0.511811024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K1000"/>
  <sheetViews>
    <sheetView workbookViewId="0">
      <selection activeCell="H13" sqref="H13"/>
    </sheetView>
  </sheetViews>
  <sheetFormatPr defaultColWidth="12.6640625" defaultRowHeight="15" customHeight="1" x14ac:dyDescent="0.25"/>
  <cols>
    <col min="1" max="1" width="25.6640625" customWidth="1"/>
    <col min="2" max="2" width="21.88671875" customWidth="1"/>
    <col min="3" max="4" width="12.6640625" customWidth="1"/>
    <col min="5" max="5" width="14.6640625" customWidth="1"/>
    <col min="6" max="6" width="12.6640625" customWidth="1"/>
    <col min="8" max="8" width="14" customWidth="1"/>
    <col min="10" max="10" width="16.21875" customWidth="1"/>
    <col min="11" max="11" width="15.6640625" customWidth="1"/>
  </cols>
  <sheetData>
    <row r="1" spans="1:11" ht="15.75" customHeight="1" x14ac:dyDescent="0.3">
      <c r="A1" s="84" t="s">
        <v>40</v>
      </c>
      <c r="B1" s="78"/>
      <c r="C1" s="7"/>
      <c r="D1" s="85" t="s">
        <v>21</v>
      </c>
      <c r="E1" s="78"/>
      <c r="F1" s="1"/>
      <c r="G1" s="88" t="s">
        <v>22</v>
      </c>
      <c r="H1" s="60"/>
      <c r="I1" s="1"/>
      <c r="J1" s="47" t="s">
        <v>23</v>
      </c>
      <c r="K1" s="47" t="s">
        <v>24</v>
      </c>
    </row>
    <row r="2" spans="1:11" ht="15.75" customHeight="1" x14ac:dyDescent="0.3">
      <c r="A2" s="79"/>
      <c r="B2" s="80"/>
      <c r="C2" s="7"/>
      <c r="D2" s="86"/>
      <c r="E2" s="87"/>
      <c r="F2" s="1"/>
      <c r="G2" s="29">
        <v>0</v>
      </c>
      <c r="H2" s="48">
        <f>-B4</f>
        <v>-320000</v>
      </c>
      <c r="I2" s="1"/>
      <c r="J2" s="49">
        <v>0</v>
      </c>
      <c r="K2" s="50">
        <v>0</v>
      </c>
    </row>
    <row r="3" spans="1:11" ht="15.75" customHeight="1" x14ac:dyDescent="0.3">
      <c r="A3" s="28" t="s">
        <v>2</v>
      </c>
      <c r="B3" s="29" t="s">
        <v>25</v>
      </c>
      <c r="C3" s="30"/>
      <c r="D3" s="24">
        <v>0</v>
      </c>
      <c r="E3" s="31" t="s">
        <v>26</v>
      </c>
      <c r="F3" s="1"/>
      <c r="G3" s="29">
        <v>1</v>
      </c>
      <c r="H3" s="48">
        <f t="shared" ref="H3:H7" si="0">$E$16</f>
        <v>522552.36392012966</v>
      </c>
      <c r="I3" s="1"/>
      <c r="J3" s="49">
        <f t="shared" ref="J3:J7" si="1">PV($B$8,G3,,-H3)</f>
        <v>514672.99291804218</v>
      </c>
      <c r="K3" s="49">
        <f t="shared" ref="K3:K7" si="2">K2+J3</f>
        <v>514672.99291804218</v>
      </c>
    </row>
    <row r="4" spans="1:11" ht="15.75" customHeight="1" x14ac:dyDescent="0.3">
      <c r="A4" s="28" t="s">
        <v>27</v>
      </c>
      <c r="B4" s="32">
        <f>Investimento!E2</f>
        <v>320000</v>
      </c>
      <c r="C4" s="30"/>
      <c r="D4" s="24">
        <v>1</v>
      </c>
      <c r="E4" s="25">
        <f>$B$6</f>
        <v>40000</v>
      </c>
      <c r="F4" s="1"/>
      <c r="G4" s="29">
        <v>2</v>
      </c>
      <c r="H4" s="48">
        <f t="shared" si="0"/>
        <v>522552.36392012966</v>
      </c>
      <c r="I4" s="1"/>
      <c r="J4" s="49">
        <f t="shared" si="1"/>
        <v>506912.43199447542</v>
      </c>
      <c r="K4" s="49">
        <f t="shared" si="2"/>
        <v>1021585.4249125177</v>
      </c>
    </row>
    <row r="5" spans="1:11" ht="15.75" customHeight="1" x14ac:dyDescent="0.3">
      <c r="A5" s="28" t="s">
        <v>28</v>
      </c>
      <c r="B5" s="51">
        <f>Custos!B11</f>
        <v>20000</v>
      </c>
      <c r="C5" s="30"/>
      <c r="D5" s="24">
        <v>2</v>
      </c>
      <c r="E5" s="25">
        <f>$B$6</f>
        <v>40000</v>
      </c>
      <c r="F5" s="1"/>
      <c r="G5" s="29">
        <v>3</v>
      </c>
      <c r="H5" s="48">
        <f t="shared" si="0"/>
        <v>522552.36392012966</v>
      </c>
      <c r="I5" s="1"/>
      <c r="J5" s="49">
        <f t="shared" si="1"/>
        <v>499268.88965684013</v>
      </c>
      <c r="K5" s="49">
        <f t="shared" si="2"/>
        <v>1520854.3145693578</v>
      </c>
    </row>
    <row r="6" spans="1:11" ht="15.75" customHeight="1" x14ac:dyDescent="0.3">
      <c r="A6" s="21" t="s">
        <v>30</v>
      </c>
      <c r="B6" s="52">
        <f>Faturamento!D27-Custos!B11</f>
        <v>40000</v>
      </c>
      <c r="C6" s="30"/>
      <c r="D6" s="24">
        <v>3</v>
      </c>
      <c r="E6" s="25">
        <f>$B$6</f>
        <v>40000</v>
      </c>
      <c r="F6" s="1"/>
      <c r="G6" s="29">
        <v>4</v>
      </c>
      <c r="H6" s="48">
        <f t="shared" si="0"/>
        <v>522552.36392012966</v>
      </c>
      <c r="I6" s="1"/>
      <c r="J6" s="49">
        <f t="shared" si="1"/>
        <v>491740.60142579157</v>
      </c>
      <c r="K6" s="49">
        <f t="shared" si="2"/>
        <v>2012594.9159951494</v>
      </c>
    </row>
    <row r="7" spans="1:11" ht="15.75" customHeight="1" x14ac:dyDescent="0.3">
      <c r="A7" s="28" t="s">
        <v>31</v>
      </c>
      <c r="B7" s="53">
        <v>0.2</v>
      </c>
      <c r="C7" s="30"/>
      <c r="D7" s="24">
        <v>4</v>
      </c>
      <c r="E7" s="25">
        <f t="shared" ref="E7:E15" si="3">$B$6</f>
        <v>40000</v>
      </c>
      <c r="F7" s="1"/>
      <c r="G7" s="29">
        <v>5</v>
      </c>
      <c r="H7" s="48">
        <f t="shared" si="0"/>
        <v>522552.36392012966</v>
      </c>
      <c r="I7" s="1"/>
      <c r="J7" s="49">
        <f t="shared" si="1"/>
        <v>484325.82942790689</v>
      </c>
      <c r="K7" s="49">
        <f t="shared" si="2"/>
        <v>2496920.7454230562</v>
      </c>
    </row>
    <row r="8" spans="1:11" ht="15.75" customHeight="1" x14ac:dyDescent="0.3">
      <c r="A8" s="28" t="s">
        <v>33</v>
      </c>
      <c r="B8" s="39">
        <f>RATE(12,,1,-C8)</f>
        <v>1.5309470499731859E-2</v>
      </c>
      <c r="C8" s="30">
        <v>1.2</v>
      </c>
      <c r="D8" s="24">
        <v>5</v>
      </c>
      <c r="E8" s="25">
        <f t="shared" si="3"/>
        <v>40000</v>
      </c>
      <c r="F8" s="1"/>
      <c r="G8" s="47" t="s">
        <v>32</v>
      </c>
      <c r="H8" s="38">
        <f t="array" ref="H8">NPV($B$8,$H$3:$H$7)+$H$2</f>
        <v>2176920.7454230562</v>
      </c>
      <c r="I8" s="1"/>
      <c r="J8" s="49">
        <f>B4-K3</f>
        <v>-194672.99291804218</v>
      </c>
      <c r="K8" s="49"/>
    </row>
    <row r="9" spans="1:11" ht="15.75" customHeight="1" x14ac:dyDescent="0.3">
      <c r="A9" s="28"/>
      <c r="B9" s="39"/>
      <c r="C9" s="30"/>
      <c r="D9" s="24">
        <v>6</v>
      </c>
      <c r="E9" s="25">
        <f t="shared" si="3"/>
        <v>40000</v>
      </c>
      <c r="F9" s="1"/>
      <c r="G9" s="47" t="s">
        <v>34</v>
      </c>
      <c r="H9" s="38">
        <f>PMT(B8,G7,-H8)</f>
        <v>455583.17526608222</v>
      </c>
      <c r="I9" s="1"/>
      <c r="J9" s="49">
        <f>K4-K3</f>
        <v>506912.43199447548</v>
      </c>
      <c r="K9" s="49"/>
    </row>
    <row r="10" spans="1:11" ht="15.75" customHeight="1" x14ac:dyDescent="0.3">
      <c r="A10" s="30"/>
      <c r="B10" s="30"/>
      <c r="C10" s="30"/>
      <c r="D10" s="24">
        <v>7</v>
      </c>
      <c r="E10" s="25">
        <f t="shared" si="3"/>
        <v>40000</v>
      </c>
      <c r="F10" s="1"/>
      <c r="G10" s="47" t="s">
        <v>35</v>
      </c>
      <c r="H10" s="40">
        <f t="array" ref="H10">NPV(B8,H3:H7)/-H2</f>
        <v>7.8028773294470506</v>
      </c>
      <c r="I10" s="1"/>
      <c r="J10" s="50">
        <f>J8/J9</f>
        <v>-0.3840367302732946</v>
      </c>
      <c r="K10" s="49"/>
    </row>
    <row r="11" spans="1:11" ht="15.75" customHeight="1" x14ac:dyDescent="0.3">
      <c r="A11" s="30"/>
      <c r="B11" s="30"/>
      <c r="C11" s="30"/>
      <c r="D11" s="24">
        <v>8</v>
      </c>
      <c r="E11" s="25">
        <f t="shared" si="3"/>
        <v>40000</v>
      </c>
      <c r="F11" s="1"/>
      <c r="G11" s="47" t="s">
        <v>36</v>
      </c>
      <c r="H11" s="39">
        <f>RATE(G7,,-1,H10)</f>
        <v>0.50817228561112049</v>
      </c>
      <c r="I11" s="1"/>
      <c r="J11" s="1"/>
      <c r="K11" s="1"/>
    </row>
    <row r="12" spans="1:11" ht="15.75" customHeight="1" x14ac:dyDescent="0.3">
      <c r="A12" s="30"/>
      <c r="B12" s="1"/>
      <c r="C12" s="1"/>
      <c r="D12" s="24">
        <v>9</v>
      </c>
      <c r="E12" s="25">
        <f t="shared" si="3"/>
        <v>40000</v>
      </c>
      <c r="F12" s="1"/>
      <c r="G12" s="47" t="s">
        <v>37</v>
      </c>
      <c r="H12" s="40">
        <f>G3+J10</f>
        <v>0.61596326972670545</v>
      </c>
      <c r="I12" s="1"/>
      <c r="J12" s="1"/>
      <c r="K12" s="1"/>
    </row>
    <row r="13" spans="1:11" ht="15.75" customHeight="1" x14ac:dyDescent="0.3">
      <c r="A13" s="30"/>
      <c r="B13" s="1"/>
      <c r="C13" s="1"/>
      <c r="D13" s="24">
        <v>10</v>
      </c>
      <c r="E13" s="25">
        <f t="shared" si="3"/>
        <v>40000</v>
      </c>
      <c r="F13" s="1"/>
      <c r="G13" s="47" t="s">
        <v>38</v>
      </c>
      <c r="H13" s="39">
        <f>IRR(H2:H7)</f>
        <v>1.6197422629138192</v>
      </c>
      <c r="I13" s="1"/>
      <c r="J13" s="1"/>
      <c r="K13" s="1"/>
    </row>
    <row r="14" spans="1:11" ht="15.75" customHeight="1" x14ac:dyDescent="0.3">
      <c r="A14" s="30"/>
      <c r="B14" s="1"/>
      <c r="C14" s="1"/>
      <c r="D14" s="24">
        <v>11</v>
      </c>
      <c r="E14" s="25">
        <f t="shared" si="3"/>
        <v>40000</v>
      </c>
      <c r="F14" s="1"/>
      <c r="G14" s="1"/>
      <c r="H14" s="1"/>
      <c r="I14" s="1"/>
      <c r="J14" s="1"/>
      <c r="K14" s="1"/>
    </row>
    <row r="15" spans="1:11" ht="15.75" customHeight="1" x14ac:dyDescent="0.3">
      <c r="A15" s="1"/>
      <c r="B15" s="1"/>
      <c r="C15" s="1"/>
      <c r="D15" s="24">
        <v>12</v>
      </c>
      <c r="E15" s="25">
        <f t="shared" si="3"/>
        <v>40000</v>
      </c>
      <c r="F15" s="1"/>
      <c r="G15" s="1"/>
      <c r="H15" s="54"/>
      <c r="I15" s="1"/>
      <c r="J15" s="1"/>
      <c r="K15" s="1"/>
    </row>
    <row r="16" spans="1:11" ht="15.75" customHeight="1" x14ac:dyDescent="0.3">
      <c r="A16" s="1"/>
      <c r="B16" s="1"/>
      <c r="C16" s="1"/>
      <c r="D16" s="47" t="s">
        <v>39</v>
      </c>
      <c r="E16" s="25">
        <f>-FV(B8,D15,E15)</f>
        <v>522552.36392012966</v>
      </c>
      <c r="F16" s="1"/>
      <c r="G16" s="1"/>
      <c r="H16" s="1"/>
      <c r="I16" s="1"/>
      <c r="J16" s="1"/>
      <c r="K16" s="1"/>
    </row>
    <row r="17" spans="1:11" ht="15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5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5.75" customHeight="1" x14ac:dyDescent="0.25"/>
    <row r="20" spans="1:11" ht="15.75" customHeight="1" x14ac:dyDescent="0.25"/>
    <row r="21" spans="1:11" ht="15.75" customHeight="1" x14ac:dyDescent="0.25"/>
    <row r="22" spans="1:11" ht="15.75" customHeight="1" x14ac:dyDescent="0.25"/>
    <row r="23" spans="1:11" ht="15.75" customHeight="1" x14ac:dyDescent="0.25"/>
    <row r="24" spans="1:11" ht="15.75" customHeight="1" x14ac:dyDescent="0.25"/>
    <row r="25" spans="1:11" ht="15.75" customHeight="1" x14ac:dyDescent="0.25"/>
    <row r="26" spans="1:11" ht="15.75" customHeight="1" x14ac:dyDescent="0.25"/>
    <row r="27" spans="1:11" ht="15.75" customHeight="1" x14ac:dyDescent="0.25"/>
    <row r="28" spans="1:11" ht="15.75" customHeight="1" x14ac:dyDescent="0.25"/>
    <row r="29" spans="1:11" ht="15.75" customHeight="1" x14ac:dyDescent="0.25"/>
    <row r="30" spans="1:11" ht="15.75" customHeight="1" x14ac:dyDescent="0.25"/>
    <row r="31" spans="1:11" ht="15.75" customHeight="1" x14ac:dyDescent="0.25"/>
    <row r="32" spans="1:1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1:B2"/>
    <mergeCell ref="D1:E2"/>
    <mergeCell ref="G1:H1"/>
  </mergeCells>
  <pageMargins left="0.511811024" right="0.511811024" top="0.78740157499999996" bottom="0.7874015749999999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M1000"/>
  <sheetViews>
    <sheetView tabSelected="1" workbookViewId="0">
      <selection activeCell="A9" sqref="A9"/>
    </sheetView>
  </sheetViews>
  <sheetFormatPr defaultColWidth="12.6640625" defaultRowHeight="15" customHeight="1" x14ac:dyDescent="0.25"/>
  <cols>
    <col min="1" max="6" width="12.6640625" customWidth="1"/>
  </cols>
  <sheetData>
    <row r="1" spans="1:13" ht="15.75" customHeight="1" x14ac:dyDescent="0.25">
      <c r="A1" s="109" t="s">
        <v>60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78"/>
    </row>
    <row r="2" spans="1:13" ht="15.75" customHeight="1" x14ac:dyDescent="0.25">
      <c r="A2" s="90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2"/>
    </row>
    <row r="3" spans="1:13" ht="15.75" customHeight="1" x14ac:dyDescent="0.25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2"/>
    </row>
    <row r="4" spans="1:13" ht="15.75" customHeight="1" x14ac:dyDescent="0.25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2"/>
    </row>
    <row r="5" spans="1:13" ht="15.75" customHeight="1" x14ac:dyDescent="0.25">
      <c r="A5" s="90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2"/>
    </row>
    <row r="6" spans="1:13" ht="15.75" customHeight="1" x14ac:dyDescent="0.25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2"/>
    </row>
    <row r="7" spans="1:13" ht="15.75" customHeight="1" x14ac:dyDescent="0.25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2"/>
    </row>
    <row r="8" spans="1:13" ht="15.75" customHeight="1" x14ac:dyDescent="0.25">
      <c r="A8" s="86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87"/>
    </row>
    <row r="9" spans="1:13" ht="15.75" customHeight="1" x14ac:dyDescent="0.25"/>
    <row r="10" spans="1:13" ht="15.75" customHeight="1" x14ac:dyDescent="0.25"/>
    <row r="11" spans="1:13" ht="15.75" customHeight="1" x14ac:dyDescent="0.25"/>
    <row r="12" spans="1:13" ht="15.75" customHeight="1" x14ac:dyDescent="0.25"/>
    <row r="13" spans="1:13" ht="15.75" customHeight="1" x14ac:dyDescent="0.25"/>
    <row r="14" spans="1:13" ht="15.75" customHeight="1" x14ac:dyDescent="0.25"/>
    <row r="15" spans="1:13" ht="15.75" customHeight="1" x14ac:dyDescent="0.25"/>
    <row r="16" spans="1:1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M8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Considerações</vt:lpstr>
      <vt:lpstr>Investimento</vt:lpstr>
      <vt:lpstr>Custos</vt:lpstr>
      <vt:lpstr>Faturamento</vt:lpstr>
      <vt:lpstr>Balanço Financeiro PESSIMISTA</vt:lpstr>
      <vt:lpstr>Balanço Financeiro REALISTA</vt:lpstr>
      <vt:lpstr>Balanço Financeiro OTIMISTA</vt:lpstr>
      <vt:lpstr>Conclusão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</dc:creator>
  <cp:lastModifiedBy>João</cp:lastModifiedBy>
  <dcterms:created xsi:type="dcterms:W3CDTF">2023-06-18T21:50:12Z</dcterms:created>
  <dcterms:modified xsi:type="dcterms:W3CDTF">2023-06-19T21:43:06Z</dcterms:modified>
</cp:coreProperties>
</file>